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sociotherapyrwanda.sharepoint.com/sites/staff2-CBSRwanda-Administration/Shared Documents/CBS Rwanda - Administration/HR &amp; Administration/Assets/Renovation/ToRs/"/>
    </mc:Choice>
  </mc:AlternateContent>
  <xr:revisionPtr revIDLastSave="201" documentId="8_{2FF3CD1A-B463-4159-880B-D27DAF2CEFC7}" xr6:coauthVersionLast="47" xr6:coauthVersionMax="47" xr10:uidLastSave="{1A463FFE-C6E7-493D-9863-BA6D63C9E906}"/>
  <bookViews>
    <workbookView xWindow="-120" yWindow="-120" windowWidth="29040" windowHeight="15720" activeTab="4" xr2:uid="{FC34AEA8-8ABD-48CB-9313-519DA94EB18B}"/>
  </bookViews>
  <sheets>
    <sheet name="MAIN HOUSE RENOVATION" sheetId="9" r:id="rId1"/>
    <sheet name="EXTERNAL KITCHEN" sheetId="8" r:id="rId2"/>
    <sheet name="GATE HOUSE+metallic gate " sheetId="10" r:id="rId3"/>
    <sheet name="Parking" sheetId="12" r:id="rId4"/>
    <sheet name="SUMMARY" sheetId="11" r:id="rId5"/>
    <sheet name="OPENINGS+Balustrades" sheetId="3" state="hidden" r:id="rId6"/>
    <sheet name="M&amp;E" sheetId="4" state="hidden" r:id="rId7"/>
  </sheets>
  <definedNames>
    <definedName name="_xlnm.Print_Area" localSheetId="0">'MAIN HOUSE RENOVATION'!$A$1:$F$66</definedName>
    <definedName name="_xlnm.Print_Area" localSheetId="3">Parking!$A$1:$F$19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9" l="1"/>
  <c r="F39" i="8"/>
  <c r="F38" i="10"/>
  <c r="F19" i="12"/>
  <c r="C22" i="11"/>
  <c r="C13" i="11"/>
  <c r="C11" i="11"/>
  <c r="C10" i="11"/>
  <c r="B57" i="9"/>
  <c r="B53" i="9"/>
  <c r="B60" i="9"/>
  <c r="F63" i="9"/>
  <c r="C19" i="11" s="1"/>
  <c r="F62" i="9"/>
  <c r="F59" i="9"/>
  <c r="F60" i="9" s="1"/>
  <c r="F55" i="9"/>
  <c r="F57" i="9" s="1"/>
  <c r="F56" i="9"/>
  <c r="F20" i="9"/>
  <c r="F19" i="9"/>
  <c r="F18" i="9"/>
  <c r="F17" i="9"/>
  <c r="F12" i="9"/>
  <c r="F11" i="9"/>
  <c r="F9" i="9"/>
  <c r="A2" i="11"/>
  <c r="A3" i="11"/>
  <c r="A4" i="11"/>
  <c r="A5" i="11"/>
  <c r="A1" i="11"/>
  <c r="A2" i="12"/>
  <c r="A3" i="12"/>
  <c r="A4" i="12"/>
  <c r="A1" i="12"/>
  <c r="A2" i="10"/>
  <c r="A3" i="10"/>
  <c r="A4" i="10"/>
  <c r="A2" i="9"/>
  <c r="A3" i="9"/>
  <c r="A4" i="9"/>
  <c r="A1" i="10"/>
  <c r="A1" i="9"/>
  <c r="C1" i="11"/>
  <c r="F1" i="12"/>
  <c r="F1" i="10"/>
  <c r="F1" i="9"/>
  <c r="C18" i="11"/>
  <c r="F16" i="12"/>
  <c r="F13" i="12"/>
  <c r="F11" i="12"/>
  <c r="F15" i="12"/>
  <c r="F14" i="12"/>
  <c r="F32" i="10"/>
  <c r="F31" i="10"/>
  <c r="F19" i="10"/>
  <c r="B19" i="10"/>
  <c r="F15" i="8" l="1"/>
  <c r="F34" i="10"/>
  <c r="C14" i="11"/>
  <c r="F12" i="12"/>
  <c r="F9" i="12"/>
  <c r="F35" i="8"/>
  <c r="F34" i="8"/>
  <c r="F33" i="8"/>
  <c r="F21" i="8"/>
  <c r="F22" i="8"/>
  <c r="F23" i="8"/>
  <c r="F24" i="8"/>
  <c r="F10" i="8"/>
  <c r="F13" i="8"/>
  <c r="F14" i="8"/>
  <c r="F19" i="8"/>
  <c r="F25" i="8"/>
  <c r="F26" i="8"/>
  <c r="F28" i="8"/>
  <c r="F29" i="8"/>
  <c r="F30" i="8"/>
  <c r="F31" i="8"/>
  <c r="F32" i="8"/>
  <c r="F9" i="8"/>
  <c r="F12" i="8"/>
  <c r="F11" i="8"/>
  <c r="F17" i="12" l="1"/>
  <c r="F20" i="8"/>
  <c r="F18" i="8"/>
  <c r="F18" i="12" l="1"/>
  <c r="C17" i="11"/>
  <c r="F34" i="9" l="1"/>
  <c r="F27" i="9"/>
  <c r="F13" i="9"/>
  <c r="F14" i="9"/>
  <c r="F15" i="9"/>
  <c r="F16" i="9"/>
  <c r="F45" i="9"/>
  <c r="F46" i="9"/>
  <c r="F47" i="9"/>
  <c r="F48" i="9"/>
  <c r="F49" i="9"/>
  <c r="F50" i="9"/>
  <c r="F51" i="9"/>
  <c r="F52" i="9"/>
  <c r="F22" i="10"/>
  <c r="F24" i="10"/>
  <c r="F25" i="10"/>
  <c r="F26" i="10"/>
  <c r="F27" i="10"/>
  <c r="F28" i="10"/>
  <c r="F29" i="10"/>
  <c r="F30" i="10"/>
  <c r="F23" i="10"/>
  <c r="F21" i="10"/>
  <c r="F10" i="10"/>
  <c r="F11" i="10"/>
  <c r="F12" i="10"/>
  <c r="F9" i="10"/>
  <c r="F33" i="10" l="1"/>
  <c r="F16" i="8"/>
  <c r="F44" i="9"/>
  <c r="F43" i="9"/>
  <c r="F26" i="9"/>
  <c r="F17" i="10"/>
  <c r="F16" i="10"/>
  <c r="F36" i="10" s="1"/>
  <c r="F20" i="10"/>
  <c r="F18" i="10"/>
  <c r="C15" i="11" l="1"/>
  <c r="F37" i="10"/>
  <c r="F17" i="8"/>
  <c r="F28" i="9"/>
  <c r="F29" i="9" l="1"/>
  <c r="F30" i="9" l="1"/>
  <c r="F37" i="9" l="1"/>
  <c r="F39" i="9" l="1"/>
  <c r="F40" i="9" l="1"/>
  <c r="F41" i="9"/>
  <c r="F42" i="9" l="1"/>
  <c r="F38" i="9" l="1"/>
  <c r="F53" i="9" s="1"/>
  <c r="F33" i="9"/>
  <c r="F25" i="9"/>
  <c r="F24" i="9"/>
  <c r="F23" i="9"/>
  <c r="F10" i="9"/>
  <c r="F21" i="9" s="1"/>
  <c r="F27" i="8"/>
  <c r="F37" i="8" l="1"/>
  <c r="C12" i="11"/>
  <c r="F32" i="9"/>
  <c r="F31" i="9"/>
  <c r="F35" i="9" s="1"/>
  <c r="F64" i="9" l="1"/>
  <c r="F38" i="8"/>
  <c r="C16" i="11"/>
  <c r="F65" i="9" l="1"/>
  <c r="C20" i="11"/>
  <c r="E18" i="3" l="1"/>
  <c r="E17" i="3"/>
  <c r="E16" i="3"/>
  <c r="E15" i="3"/>
  <c r="E14" i="3"/>
  <c r="E13" i="3"/>
  <c r="E12" i="3"/>
  <c r="E11" i="3"/>
  <c r="E10" i="3"/>
  <c r="E9" i="3"/>
  <c r="E8" i="3"/>
  <c r="E7" i="3"/>
  <c r="E6" i="3"/>
  <c r="E19" i="3" s="1"/>
  <c r="K8" i="3"/>
  <c r="K9" i="3"/>
  <c r="K10" i="3"/>
  <c r="K11" i="3"/>
  <c r="K12" i="3"/>
  <c r="K13" i="3"/>
  <c r="K14" i="3"/>
  <c r="K7" i="3"/>
  <c r="K6" i="3"/>
  <c r="K15" i="3" s="1"/>
  <c r="J25" i="3"/>
  <c r="J24" i="3"/>
  <c r="J23" i="3"/>
  <c r="J22" i="3"/>
  <c r="J21" i="3"/>
  <c r="J20" i="3"/>
  <c r="C21" i="11" l="1"/>
  <c r="J26" i="3"/>
  <c r="C31" i="3" l="1"/>
</calcChain>
</file>

<file path=xl/sharedStrings.xml><?xml version="1.0" encoding="utf-8"?>
<sst xmlns="http://schemas.openxmlformats.org/spreadsheetml/2006/main" count="363" uniqueCount="162">
  <si>
    <t>DESCRIPTION</t>
  </si>
  <si>
    <t>ITEM No</t>
  </si>
  <si>
    <t>UNIT</t>
  </si>
  <si>
    <t>QTY</t>
  </si>
  <si>
    <t>RATE</t>
  </si>
  <si>
    <t>AMOUNT(Rwf)</t>
  </si>
  <si>
    <t>SM</t>
  </si>
  <si>
    <t>FINISHES WORKS</t>
  </si>
  <si>
    <t>Description</t>
  </si>
  <si>
    <t>METALLIC WINDOWS</t>
  </si>
  <si>
    <t>SIZE</t>
  </si>
  <si>
    <t>ITEM NO</t>
  </si>
  <si>
    <t>1200X1200</t>
  </si>
  <si>
    <t>METALLIC DOOR</t>
  </si>
  <si>
    <t>WOODEN DOOR</t>
  </si>
  <si>
    <t>Metallic Door</t>
  </si>
  <si>
    <t>1000X2060</t>
  </si>
  <si>
    <t>Wooden triplex Door</t>
  </si>
  <si>
    <t>870X2270</t>
  </si>
  <si>
    <t>1000X950</t>
  </si>
  <si>
    <t>Metallic window</t>
  </si>
  <si>
    <t>1300X1200</t>
  </si>
  <si>
    <t>1970X1580</t>
  </si>
  <si>
    <t>700X600</t>
  </si>
  <si>
    <t xml:space="preserve">Metallic window  1st bathroom </t>
  </si>
  <si>
    <t>1500X950</t>
  </si>
  <si>
    <t>1000X1000</t>
  </si>
  <si>
    <t>1450X1000</t>
  </si>
  <si>
    <t>1500X1000</t>
  </si>
  <si>
    <t>1500X1100</t>
  </si>
  <si>
    <t>650X800</t>
  </si>
  <si>
    <t>2000X1600</t>
  </si>
  <si>
    <t>WOODEN  WINDOWS</t>
  </si>
  <si>
    <t>Wooden triplex window</t>
  </si>
  <si>
    <t>900x2000</t>
  </si>
  <si>
    <t>850X2100</t>
  </si>
  <si>
    <t>750X2100</t>
  </si>
  <si>
    <t>900X2100</t>
  </si>
  <si>
    <t>1600X2100</t>
  </si>
  <si>
    <t>Metallic Door/Garage</t>
  </si>
  <si>
    <t>5900X3850</t>
  </si>
  <si>
    <t>GATE</t>
  </si>
  <si>
    <t>5000X2400</t>
  </si>
  <si>
    <t>1000X2100</t>
  </si>
  <si>
    <t>1100X2100</t>
  </si>
  <si>
    <t>800X2100</t>
  </si>
  <si>
    <t>Wooden filled Door</t>
  </si>
  <si>
    <t>SANITARY APPLIANCE</t>
  </si>
  <si>
    <t>NO</t>
  </si>
  <si>
    <t>W.C</t>
  </si>
  <si>
    <t>Wash hand basin</t>
  </si>
  <si>
    <t>TP holder</t>
  </si>
  <si>
    <t>soap holder</t>
  </si>
  <si>
    <t>bath tube</t>
  </si>
  <si>
    <t>SHOWER</t>
  </si>
  <si>
    <t>Shower telephone</t>
  </si>
  <si>
    <t>Water heater</t>
  </si>
  <si>
    <t>Floor trap</t>
  </si>
  <si>
    <t xml:space="preserve"> double Kitchen sink</t>
  </si>
  <si>
    <t>BALUSTRADE</t>
  </si>
  <si>
    <t>Hollow tube balustrade to the staircase</t>
  </si>
  <si>
    <t>ELECTRICAL WORKS</t>
  </si>
  <si>
    <t>900x1000</t>
  </si>
  <si>
    <t>TOTAL AMOUNT VAT EXCLUSIVE</t>
  </si>
  <si>
    <t>TOTAL AMOUNT VAT INCLUSIVE</t>
  </si>
  <si>
    <t>CM</t>
  </si>
  <si>
    <t>ROOFING WORKS</t>
  </si>
  <si>
    <t>PC</t>
  </si>
  <si>
    <t>DEMOLITION WORKS</t>
  </si>
  <si>
    <t>Carefully remove window and hand over to  client</t>
  </si>
  <si>
    <t>Carefully remove door and hand over to  client</t>
  </si>
  <si>
    <t xml:space="preserve">Carefully remove  existing roof covering and hand over to client </t>
  </si>
  <si>
    <t>Carefully remove timber roof structure and hand over to client</t>
  </si>
  <si>
    <t>PROPOSED  QUOTATION OF RENOVATION  OF EXTERIOR KICHEN AT CBS RWANDA</t>
  </si>
  <si>
    <t xml:space="preserve"> Construction of Walling with hollow concrete blocks, 20 cm thick, built in cement and sand (1:3) mortar with straight horizontal and vertical joints, regular form.</t>
  </si>
  <si>
    <t>Supply and laying 32mm bed finished with cement sand bed to receive ceramic  floor tiles (m.s)</t>
  </si>
  <si>
    <t>Supply and laying 32mm bed finished with cement sand bed to receive ceramic wall tiles and paint (m.s)</t>
  </si>
  <si>
    <t>Supply, Prepare and apply weatherguard paint on extenal walls</t>
  </si>
  <si>
    <t>Kitchen sink double bowl single drainer Complete with kitchen sink mixer tap</t>
  </si>
  <si>
    <t>KITCHEN APPLIANCES</t>
  </si>
  <si>
    <t>Construction of grease trap</t>
  </si>
  <si>
    <t>Lump</t>
  </si>
  <si>
    <t>Supply and install waste water drainage and water supply pipe as per client approvals</t>
  </si>
  <si>
    <t>Supply and install two way two gang switches with all wiring and conducting works.</t>
  </si>
  <si>
    <t xml:space="preserve"> Supply and install 3 pin industrial socket 32A With all wiring and conducting works  </t>
  </si>
  <si>
    <t>Supply and install panneled light 18W.</t>
  </si>
  <si>
    <t>Pc</t>
  </si>
  <si>
    <t>Supply and Fix Pvc metallic ceiling as per client approvals</t>
  </si>
  <si>
    <t>Supply and fix  grazed metallic door 900X2100mm High with all iron mongeries as per client approvals.</t>
  </si>
  <si>
    <t>Supply and fix  grazed metallic door 1000X1800mm High with all iron mongeries as per client approvals.</t>
  </si>
  <si>
    <t>Opennings</t>
  </si>
  <si>
    <t>Ceiling works</t>
  </si>
  <si>
    <t>Walling+flooring</t>
  </si>
  <si>
    <t>Supply and install  double socket outlet</t>
  </si>
  <si>
    <t>Demolition of walll tiles in the bathroom</t>
  </si>
  <si>
    <t xml:space="preserve">ROOM 1 (EXPANDING THE ROOM) </t>
  </si>
  <si>
    <t>Demolition of brick wall take away from site.</t>
  </si>
  <si>
    <t xml:space="preserve">Supply and apply cement sand mortar mix ratio 1:3 </t>
  </si>
  <si>
    <t>Supply and prepare  silky vinly paint to the internal walls as per client satisfaction</t>
  </si>
  <si>
    <t>Supply and apply matt paint  on ceiling as per client satisfaction.</t>
  </si>
  <si>
    <t>Carefully remove and Reinstall  wooden  ceiling  and hand over to client</t>
  </si>
  <si>
    <t xml:space="preserve">Supply and install metallic glazed  window of 1500x1800 with all accessories, </t>
  </si>
  <si>
    <t>Carefully remove existing metallic window and hand over to client.</t>
  </si>
  <si>
    <t>N0</t>
  </si>
  <si>
    <t>Carefully remove plumbing installation works</t>
  </si>
  <si>
    <t xml:space="preserve">Carefully remove W.C and hand over to client </t>
  </si>
  <si>
    <t xml:space="preserve">Carefully remove WHB and hand over to client </t>
  </si>
  <si>
    <t xml:space="preserve">ROOM 2 (EXPANDING THE ROOM) </t>
  </si>
  <si>
    <t>MAIN BATHROOM</t>
  </si>
  <si>
    <t>Carefully remove existing wooden door and handover to client</t>
  </si>
  <si>
    <t>Demolition of  existing  floor tiles and take away debris.</t>
  </si>
  <si>
    <t xml:space="preserve">Carefully remove bath tube  and hand over to client </t>
  </si>
  <si>
    <t xml:space="preserve">Prepare and apply cement sand screed to receive floor tiles 400x400x8mm thick </t>
  </si>
  <si>
    <t xml:space="preserve">Prepare and apply cement sand screed to receive wall tiles 400x250x8mm thick </t>
  </si>
  <si>
    <t xml:space="preserve">Prepare and fix  porcelain  floor tiles 400x400x8mm thick </t>
  </si>
  <si>
    <t xml:space="preserve">Prepare and fix  porcelain  floor tiles 400x250x8mm thick </t>
  </si>
  <si>
    <t>Supply and fix wooden single door with all accessories as per client approvals</t>
  </si>
  <si>
    <t xml:space="preserve">Supply and install LED light 15Watt with all wiring and conduting works </t>
  </si>
  <si>
    <t>Supply and install W.C with all  piping works including all accessories.</t>
  </si>
  <si>
    <t>Supply and install WHB with all  piping works including all accessories.</t>
  </si>
  <si>
    <t>construction  200 mm Block walling for separating walls</t>
  </si>
  <si>
    <t xml:space="preserve">Supply and install Swithes  with all wiring and conduting works </t>
  </si>
  <si>
    <t xml:space="preserve">Supply and install Sockets  with all wiring and conduting works </t>
  </si>
  <si>
    <t>Carefully remove timber roof structure  and hand over to client</t>
  </si>
  <si>
    <t>Supply, Prepare and apply silky vinyl paint on internal walls</t>
  </si>
  <si>
    <t>Construction of retaining wall around main entrance</t>
  </si>
  <si>
    <t>SUB-TOTAL</t>
  </si>
  <si>
    <t xml:space="preserve">AMOUNT </t>
  </si>
  <si>
    <t>EXTERNAL KITCHEN</t>
  </si>
  <si>
    <t>TOTAL AMOUNT VAT EXCL.</t>
  </si>
  <si>
    <t>Supply and  Fix roof covering and its structure</t>
  </si>
  <si>
    <t>Supply and install metallic gate with all accessories as per client satisfactory.</t>
  </si>
  <si>
    <t>GATE HOUSE +METALLIC GATE</t>
  </si>
  <si>
    <t>PAVING PARKING+ FINISHING FENCE front side</t>
  </si>
  <si>
    <t>FININSHING FENCE</t>
  </si>
  <si>
    <t>Supply and laying 32mm bed finished with cement sand bed to receive  and paint (m.s)</t>
  </si>
  <si>
    <t>DRIVEWAY, WALKWAYS AND PARKING AREAS-EXTERNAL WORKS</t>
  </si>
  <si>
    <t>Grade and compact subgrade to receive  roads</t>
  </si>
  <si>
    <t>Anti-termite treatment: Termidor 25 EC. Chemical anti-termite  treatment executed by an approved  specialits under a ten-year guarantee to surfaces of hardcore, etc.</t>
  </si>
  <si>
    <t>Approved murram filling to make up sub-base layer well compacted (lateritic gravel of 0,40 m thick) whatever the distance of transport.</t>
  </si>
  <si>
    <t>50 mm thick sand bed</t>
  </si>
  <si>
    <t>Demolition of paved Sand cement and take away debris</t>
  </si>
  <si>
    <t>PROPOSED  QUOTATION OF RENOVATION  OF PARKING AREA  AT CBS RWANDA</t>
  </si>
  <si>
    <t>PROPOSED  QUOTATION OF RENOVATION  OF GATE HOUSE AND METALLIC GATE AT CBS RWANDA</t>
  </si>
  <si>
    <t>PAINTING WORKS FOR ENTIRE HOUSE</t>
  </si>
  <si>
    <t>Surface preparation and application of silk vinly paint on the internal area</t>
  </si>
  <si>
    <t>Surface preparation and application of weather guard paint on external walls+fence.</t>
  </si>
  <si>
    <t>PAINTING WORKS FOR ENTIRE BUILDING</t>
  </si>
  <si>
    <t>Ceiling Finishes</t>
  </si>
  <si>
    <t>Supply and fix Languette   ceiling 0f 9cm thick</t>
  </si>
  <si>
    <t xml:space="preserve">SUPPLY AND FIX CEILING </t>
  </si>
  <si>
    <t xml:space="preserve"> Supply and fix steel shades with hollow steel of 40x40x2.5mm thick as per client satisfactory</t>
  </si>
  <si>
    <t>CONSTRUCTION OF SMALL SHADES ON WINDOWS</t>
  </si>
  <si>
    <t>CONSTRUCTION OF PARTITION WALL AND OPENNING AT GARAGE</t>
  </si>
  <si>
    <t>Construction of  gypsum partition wall of 10 mm thick with timber door and all finishing works as per clients approvals</t>
  </si>
  <si>
    <t>Parking, driveway and walkways paved Areas with 60mm thick pavers as per client approvals</t>
  </si>
  <si>
    <t>Date:</t>
  </si>
  <si>
    <t>Adress ( detailed)</t>
  </si>
  <si>
    <t xml:space="preserve">PROPOSED RENOVATION OF CBS RWANDA HEAD OFFICE. </t>
  </si>
  <si>
    <r>
      <t xml:space="preserve">Supply and install stainless steel </t>
    </r>
    <r>
      <rPr>
        <b/>
        <sz val="12"/>
        <rFont val="Calibri Light"/>
        <family val="2"/>
        <scheme val="major"/>
      </rPr>
      <t xml:space="preserve"> FLOOR TRAP </t>
    </r>
    <r>
      <rPr>
        <sz val="12"/>
        <rFont val="Calibri Light"/>
        <family val="2"/>
        <scheme val="major"/>
      </rPr>
      <t>in the wet areas floor.</t>
    </r>
  </si>
  <si>
    <t>VAT 18% (If not included in the unit cost)</t>
  </si>
  <si>
    <t>Construction of Walling with hollow concrete blocks, 20 cm thick, built in cement and sand (1:3) mortar with straight horizontal and vertical joints, regular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</si>
</sst>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.00_-;\-* #,##0.00_-;_-* &quot;-&quot;??_-;_-@_-"/>
    <numFmt numFmtId="166" formatCode="_(* #,##0_);_(* \(#,##0\);_(* &quot;-&quot;??_);_(@_)"/>
    <numFmt numFmtId="167" formatCode="m/d;@"/>
    <numFmt numFmtId="168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</cellStyleXfs>
  <cellXfs count="107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3" xfId="0" applyFont="1" applyBorder="1"/>
    <xf numFmtId="0" fontId="3" fillId="0" borderId="3" xfId="0" applyFont="1" applyBorder="1"/>
    <xf numFmtId="0" fontId="3" fillId="0" borderId="4" xfId="0" applyFont="1" applyBorder="1"/>
    <xf numFmtId="0" fontId="2" fillId="0" borderId="1" xfId="0" applyFont="1" applyBorder="1"/>
    <xf numFmtId="0" fontId="3" fillId="0" borderId="1" xfId="0" applyFont="1" applyBorder="1"/>
    <xf numFmtId="0" fontId="0" fillId="0" borderId="9" xfId="0" applyBorder="1"/>
    <xf numFmtId="0" fontId="2" fillId="0" borderId="10" xfId="0" applyFont="1" applyBorder="1"/>
    <xf numFmtId="0" fontId="2" fillId="0" borderId="1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2" fillId="0" borderId="9" xfId="0" applyFont="1" applyBorder="1"/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7" borderId="0" xfId="0" applyFont="1" applyFill="1"/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8" fillId="0" borderId="17" xfId="9" applyFont="1" applyBorder="1" applyAlignment="1">
      <alignment vertical="center" wrapText="1"/>
    </xf>
    <xf numFmtId="167" fontId="8" fillId="0" borderId="19" xfId="2" applyNumberFormat="1" applyFont="1" applyBorder="1" applyAlignment="1">
      <alignment vertical="center" wrapText="1"/>
    </xf>
    <xf numFmtId="0" fontId="9" fillId="0" borderId="0" xfId="7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4" fontId="10" fillId="0" borderId="0" xfId="1" applyFont="1" applyAlignment="1">
      <alignment vertical="center"/>
    </xf>
    <xf numFmtId="0" fontId="10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9" fillId="2" borderId="14" xfId="2" applyFont="1" applyFill="1" applyBorder="1" applyAlignment="1">
      <alignment horizontal="center" vertical="center" wrapText="1"/>
    </xf>
    <xf numFmtId="0" fontId="9" fillId="2" borderId="15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166" fontId="9" fillId="3" borderId="7" xfId="4" applyNumberFormat="1" applyFont="1" applyFill="1" applyBorder="1" applyAlignment="1">
      <alignment vertical="center" wrapText="1"/>
    </xf>
    <xf numFmtId="2" fontId="9" fillId="3" borderId="7" xfId="4" applyNumberFormat="1" applyFont="1" applyFill="1" applyBorder="1" applyAlignment="1">
      <alignment horizontal="left" vertical="center" wrapText="1"/>
    </xf>
    <xf numFmtId="166" fontId="9" fillId="3" borderId="7" xfId="5" applyNumberFormat="1" applyFont="1" applyFill="1" applyBorder="1" applyAlignment="1">
      <alignment horizontal="center" vertical="center" wrapText="1"/>
    </xf>
    <xf numFmtId="164" fontId="9" fillId="3" borderId="7" xfId="1" applyFont="1" applyFill="1" applyBorder="1" applyAlignment="1">
      <alignment horizontal="center" vertical="center" wrapText="1"/>
    </xf>
    <xf numFmtId="164" fontId="9" fillId="3" borderId="5" xfId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164" fontId="10" fillId="0" borderId="7" xfId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64" fontId="10" fillId="0" borderId="5" xfId="0" applyNumberFormat="1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horizontal="right" vertical="center" wrapText="1"/>
    </xf>
    <xf numFmtId="166" fontId="11" fillId="4" borderId="5" xfId="1" applyNumberFormat="1" applyFont="1" applyFill="1" applyBorder="1" applyAlignment="1">
      <alignment vertical="center" wrapText="1"/>
    </xf>
    <xf numFmtId="0" fontId="10" fillId="6" borderId="7" xfId="0" applyFont="1" applyFill="1" applyBorder="1" applyAlignment="1">
      <alignment vertical="center" wrapText="1"/>
    </xf>
    <xf numFmtId="0" fontId="11" fillId="6" borderId="7" xfId="0" applyFont="1" applyFill="1" applyBorder="1" applyAlignment="1">
      <alignment horizontal="left" vertical="center" wrapText="1"/>
    </xf>
    <xf numFmtId="0" fontId="10" fillId="6" borderId="7" xfId="0" applyFont="1" applyFill="1" applyBorder="1" applyAlignment="1">
      <alignment horizontal="right" vertical="center" wrapText="1"/>
    </xf>
    <xf numFmtId="166" fontId="11" fillId="6" borderId="5" xfId="1" applyNumberFormat="1" applyFont="1" applyFill="1" applyBorder="1" applyAlignment="1">
      <alignment vertical="center" wrapText="1"/>
    </xf>
    <xf numFmtId="0" fontId="10" fillId="5" borderId="8" xfId="0" applyFont="1" applyFill="1" applyBorder="1" applyAlignment="1">
      <alignment vertical="center" wrapText="1"/>
    </xf>
    <xf numFmtId="0" fontId="11" fillId="5" borderId="8" xfId="0" applyFont="1" applyFill="1" applyBorder="1" applyAlignment="1">
      <alignment vertical="center" wrapText="1"/>
    </xf>
    <xf numFmtId="0" fontId="10" fillId="5" borderId="8" xfId="0" applyFont="1" applyFill="1" applyBorder="1" applyAlignment="1">
      <alignment horizontal="right" vertical="center" wrapText="1"/>
    </xf>
    <xf numFmtId="0" fontId="11" fillId="0" borderId="6" xfId="0" applyFont="1" applyBorder="1" applyAlignment="1">
      <alignment vertical="center" wrapText="1"/>
    </xf>
    <xf numFmtId="0" fontId="11" fillId="6" borderId="7" xfId="0" applyFont="1" applyFill="1" applyBorder="1" applyAlignment="1">
      <alignment vertical="center" wrapText="1"/>
    </xf>
    <xf numFmtId="0" fontId="9" fillId="0" borderId="0" xfId="7" applyFont="1" applyBorder="1" applyAlignment="1">
      <alignment vertical="center"/>
    </xf>
    <xf numFmtId="0" fontId="9" fillId="2" borderId="7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vertical="center" wrapText="1"/>
    </xf>
    <xf numFmtId="0" fontId="11" fillId="3" borderId="7" xfId="3" applyFont="1" applyFill="1" applyBorder="1" applyAlignment="1">
      <alignment horizontal="center" vertical="center" wrapText="1"/>
    </xf>
    <xf numFmtId="167" fontId="8" fillId="0" borderId="0" xfId="2" applyNumberFormat="1" applyFont="1" applyAlignment="1">
      <alignment vertical="center" wrapText="1"/>
    </xf>
    <xf numFmtId="164" fontId="10" fillId="0" borderId="7" xfId="1" applyFont="1" applyFill="1" applyBorder="1" applyAlignment="1">
      <alignment vertical="center" wrapText="1"/>
    </xf>
    <xf numFmtId="0" fontId="8" fillId="0" borderId="7" xfId="9" applyFont="1" applyBorder="1" applyAlignment="1">
      <alignment horizontal="center" vertical="center" wrapText="1"/>
    </xf>
    <xf numFmtId="0" fontId="9" fillId="0" borderId="21" xfId="9" applyFont="1" applyBorder="1" applyAlignment="1">
      <alignment horizontal="left" vertical="center" wrapText="1"/>
    </xf>
    <xf numFmtId="0" fontId="8" fillId="0" borderId="21" xfId="9" applyFont="1" applyBorder="1" applyAlignment="1">
      <alignment horizontal="center" vertical="center" wrapText="1"/>
    </xf>
    <xf numFmtId="164" fontId="8" fillId="0" borderId="21" xfId="5" applyFont="1" applyFill="1" applyBorder="1" applyAlignment="1">
      <alignment horizontal="center" vertical="center" wrapText="1"/>
    </xf>
    <xf numFmtId="164" fontId="8" fillId="0" borderId="21" xfId="1" applyFont="1" applyFill="1" applyBorder="1" applyAlignment="1">
      <alignment horizontal="center" vertical="center" wrapText="1"/>
    </xf>
    <xf numFmtId="0" fontId="8" fillId="0" borderId="7" xfId="9" applyFont="1" applyBorder="1" applyAlignment="1">
      <alignment horizontal="left" vertical="center" wrapText="1"/>
    </xf>
    <xf numFmtId="164" fontId="8" fillId="0" borderId="7" xfId="5" applyFont="1" applyFill="1" applyBorder="1" applyAlignment="1">
      <alignment horizontal="center" vertical="center" wrapText="1"/>
    </xf>
    <xf numFmtId="164" fontId="8" fillId="0" borderId="7" xfId="1" applyFont="1" applyFill="1" applyBorder="1" applyAlignment="1">
      <alignment horizontal="center" vertical="center" wrapText="1"/>
    </xf>
    <xf numFmtId="164" fontId="10" fillId="0" borderId="7" xfId="0" applyNumberFormat="1" applyFont="1" applyBorder="1" applyAlignment="1">
      <alignment vertical="center" wrapText="1"/>
    </xf>
    <xf numFmtId="164" fontId="9" fillId="3" borderId="7" xfId="1" applyFont="1" applyFill="1" applyBorder="1" applyAlignment="1">
      <alignment horizontal="left" vertical="center" wrapText="1"/>
    </xf>
    <xf numFmtId="164" fontId="11" fillId="5" borderId="7" xfId="1" applyFont="1" applyFill="1" applyBorder="1" applyAlignment="1">
      <alignment wrapText="1"/>
    </xf>
    <xf numFmtId="164" fontId="10" fillId="0" borderId="0" xfId="1" applyFont="1" applyBorder="1" applyAlignment="1">
      <alignment vertical="center"/>
    </xf>
    <xf numFmtId="0" fontId="10" fillId="0" borderId="7" xfId="0" applyFont="1" applyBorder="1" applyAlignment="1">
      <alignment horizontal="left" vertical="center" wrapText="1"/>
    </xf>
    <xf numFmtId="164" fontId="10" fillId="0" borderId="7" xfId="1" applyFont="1" applyBorder="1" applyAlignment="1">
      <alignment horizontal="left" vertical="center" wrapText="1"/>
    </xf>
    <xf numFmtId="164" fontId="11" fillId="0" borderId="7" xfId="0" applyNumberFormat="1" applyFont="1" applyFill="1" applyBorder="1" applyAlignment="1">
      <alignment vertical="center" wrapText="1"/>
    </xf>
    <xf numFmtId="164" fontId="11" fillId="0" borderId="7" xfId="0" applyNumberFormat="1" applyFont="1" applyBorder="1" applyAlignment="1">
      <alignment vertical="center" wrapText="1"/>
    </xf>
    <xf numFmtId="2" fontId="10" fillId="0" borderId="7" xfId="0" applyNumberFormat="1" applyFont="1" applyBorder="1" applyAlignment="1">
      <alignment vertical="center" wrapText="1"/>
    </xf>
    <xf numFmtId="168" fontId="10" fillId="0" borderId="7" xfId="1" applyNumberFormat="1" applyFont="1" applyBorder="1" applyAlignment="1">
      <alignment vertical="center" wrapText="1"/>
    </xf>
    <xf numFmtId="0" fontId="10" fillId="0" borderId="20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2" fontId="11" fillId="0" borderId="7" xfId="0" applyNumberFormat="1" applyFont="1" applyBorder="1" applyAlignment="1">
      <alignment vertical="center" wrapText="1"/>
    </xf>
    <xf numFmtId="168" fontId="11" fillId="0" borderId="7" xfId="1" applyNumberFormat="1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164" fontId="11" fillId="0" borderId="7" xfId="1" applyFont="1" applyFill="1" applyBorder="1" applyAlignment="1">
      <alignment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6" borderId="7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164" fontId="11" fillId="5" borderId="7" xfId="1" applyFont="1" applyFill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164" fontId="10" fillId="0" borderId="0" xfId="1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1" fillId="8" borderId="7" xfId="0" applyFont="1" applyFill="1" applyBorder="1" applyAlignment="1">
      <alignment vertical="center" wrapText="1"/>
    </xf>
    <xf numFmtId="164" fontId="11" fillId="8" borderId="7" xfId="1" applyFont="1" applyFill="1" applyBorder="1" applyAlignment="1">
      <alignment vertical="center" wrapText="1"/>
    </xf>
    <xf numFmtId="164" fontId="11" fillId="6" borderId="7" xfId="1" applyFont="1" applyFill="1" applyBorder="1" applyAlignment="1">
      <alignment vertical="center" wrapText="1"/>
    </xf>
    <xf numFmtId="0" fontId="11" fillId="5" borderId="7" xfId="0" applyFont="1" applyFill="1" applyBorder="1" applyAlignment="1">
      <alignment vertical="center" wrapText="1"/>
    </xf>
  </cellXfs>
  <cellStyles count="12">
    <cellStyle name="Comma" xfId="1" builtinId="3"/>
    <cellStyle name="Comma 2" xfId="5" xr:uid="{DB3A8624-4835-401E-A57D-2458663A2DFE}"/>
    <cellStyle name="Comma 5" xfId="4" xr:uid="{EC621CC1-0BD5-41D4-9301-B3E0AF7F65B1}"/>
    <cellStyle name="Hyperlink" xfId="7" builtinId="8"/>
    <cellStyle name="Normal" xfId="0" builtinId="0"/>
    <cellStyle name="Normal 12 2" xfId="2" xr:uid="{1BA7A0E4-DA7B-4379-B27D-99D5B13C8D97}"/>
    <cellStyle name="Normal 16" xfId="9" xr:uid="{4B6E4C9B-9E58-4119-9A5D-7482FFC97925}"/>
    <cellStyle name="Normal 2" xfId="3" xr:uid="{ABAC0507-F6B9-4DA7-88EF-979335EFF937}"/>
    <cellStyle name="Normal 2 2 3" xfId="6" xr:uid="{7698BE9E-2E5C-4CCC-BF15-802F73AAFD4C}"/>
    <cellStyle name="Normal 2 2 3 2" xfId="10" xr:uid="{7C0BBC36-F545-4B9B-8D94-059145E5BE74}"/>
    <cellStyle name="Normal 7 2" xfId="11" xr:uid="{F6AFFD00-493B-4BB6-994D-0E874A660A93}"/>
    <cellStyle name="Normal 9" xfId="8" xr:uid="{9C273328-BA7A-4AD6-9E63-68D4128942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iyofloraconso@gmail.com" TargetMode="External"/><Relationship Id="rId1" Type="http://schemas.openxmlformats.org/officeDocument/2006/relationships/hyperlink" Target="mailto:niyofloraconso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iyofloracons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E7507-9678-4934-9647-3996757833B6}">
  <dimension ref="A1:I66"/>
  <sheetViews>
    <sheetView view="pageBreakPreview" zoomScale="90" zoomScaleNormal="100" zoomScaleSheetLayoutView="90" workbookViewId="0">
      <selection sqref="A1:A1048576"/>
    </sheetView>
  </sheetViews>
  <sheetFormatPr defaultRowHeight="15.75" x14ac:dyDescent="0.25"/>
  <cols>
    <col min="1" max="1" width="8.5703125" style="28" customWidth="1"/>
    <col min="2" max="2" width="55" style="29" customWidth="1"/>
    <col min="3" max="3" width="9.140625" style="30"/>
    <col min="4" max="4" width="12.85546875" style="29" customWidth="1"/>
    <col min="5" max="5" width="15.42578125" style="83" customWidth="1"/>
    <col min="6" max="6" width="23.85546875" style="29" customWidth="1"/>
    <col min="7" max="7" width="13" style="29" customWidth="1"/>
    <col min="8" max="8" width="14.42578125" style="29" customWidth="1"/>
    <col min="9" max="9" width="12.140625" style="29" customWidth="1"/>
    <col min="10" max="16384" width="9.140625" style="29"/>
  </cols>
  <sheetData>
    <row r="1" spans="1:9" x14ac:dyDescent="0.25">
      <c r="A1" s="66" t="str">
        <f>'EXTERNAL KITCHEN'!A1</f>
        <v>Adress ( detailed)</v>
      </c>
      <c r="F1" s="28" t="str">
        <f>'EXTERNAL KITCHEN'!F1</f>
        <v>Date:</v>
      </c>
    </row>
    <row r="2" spans="1:9" x14ac:dyDescent="0.25">
      <c r="A2" s="66">
        <f>'EXTERNAL KITCHEN'!A2</f>
        <v>0</v>
      </c>
    </row>
    <row r="3" spans="1:9" x14ac:dyDescent="0.25">
      <c r="A3" s="66">
        <f>'EXTERNAL KITCHEN'!A3</f>
        <v>0</v>
      </c>
    </row>
    <row r="4" spans="1:9" x14ac:dyDescent="0.25">
      <c r="A4" s="66">
        <f>'EXTERNAL KITCHEN'!A4</f>
        <v>0</v>
      </c>
    </row>
    <row r="6" spans="1:9" s="34" customFormat="1" x14ac:dyDescent="0.25">
      <c r="A6" s="67" t="s">
        <v>73</v>
      </c>
      <c r="B6" s="67"/>
      <c r="C6" s="67"/>
      <c r="D6" s="67"/>
      <c r="E6" s="67"/>
      <c r="F6" s="67"/>
      <c r="G6" s="68"/>
      <c r="H6" s="68"/>
      <c r="I6" s="68"/>
    </row>
    <row r="7" spans="1:9" s="34" customFormat="1" ht="31.5" x14ac:dyDescent="0.25">
      <c r="A7" s="69" t="s">
        <v>1</v>
      </c>
      <c r="B7" s="42" t="s">
        <v>0</v>
      </c>
      <c r="C7" s="43" t="s">
        <v>2</v>
      </c>
      <c r="D7" s="44" t="s">
        <v>3</v>
      </c>
      <c r="E7" s="45" t="s">
        <v>4</v>
      </c>
      <c r="F7" s="45" t="s">
        <v>5</v>
      </c>
    </row>
    <row r="8" spans="1:9" s="34" customFormat="1" x14ac:dyDescent="0.25">
      <c r="A8" s="47"/>
      <c r="B8" s="47" t="s">
        <v>95</v>
      </c>
      <c r="C8" s="84"/>
      <c r="D8" s="32"/>
      <c r="E8" s="48"/>
      <c r="F8" s="32"/>
    </row>
    <row r="9" spans="1:9" s="34" customFormat="1" x14ac:dyDescent="0.25">
      <c r="A9" s="47">
        <v>1</v>
      </c>
      <c r="B9" s="32" t="s">
        <v>94</v>
      </c>
      <c r="C9" s="84" t="s">
        <v>6</v>
      </c>
      <c r="D9" s="32"/>
      <c r="E9" s="48"/>
      <c r="F9" s="80">
        <f>+D9*E9</f>
        <v>0</v>
      </c>
    </row>
    <row r="10" spans="1:9" s="34" customFormat="1" x14ac:dyDescent="0.25">
      <c r="A10" s="47">
        <v>2</v>
      </c>
      <c r="B10" s="32" t="s">
        <v>96</v>
      </c>
      <c r="C10" s="84" t="s">
        <v>6</v>
      </c>
      <c r="D10" s="32"/>
      <c r="E10" s="48"/>
      <c r="F10" s="80">
        <f t="shared" ref="F10:F56" si="0">+D10*E10</f>
        <v>0</v>
      </c>
    </row>
    <row r="11" spans="1:9" s="34" customFormat="1" ht="31.5" x14ac:dyDescent="0.25">
      <c r="A11" s="47">
        <v>3</v>
      </c>
      <c r="B11" s="32" t="s">
        <v>100</v>
      </c>
      <c r="C11" s="84" t="s">
        <v>6</v>
      </c>
      <c r="D11" s="32"/>
      <c r="E11" s="48"/>
      <c r="F11" s="80">
        <f>+D11*E11</f>
        <v>0</v>
      </c>
    </row>
    <row r="12" spans="1:9" s="34" customFormat="1" ht="31.5" x14ac:dyDescent="0.25">
      <c r="A12" s="47">
        <v>4</v>
      </c>
      <c r="B12" s="32" t="s">
        <v>102</v>
      </c>
      <c r="C12" s="84" t="s">
        <v>103</v>
      </c>
      <c r="D12" s="32"/>
      <c r="E12" s="48"/>
      <c r="F12" s="80">
        <f>+D12*E12</f>
        <v>0</v>
      </c>
    </row>
    <row r="13" spans="1:9" s="34" customFormat="1" x14ac:dyDescent="0.25">
      <c r="A13" s="47">
        <v>5</v>
      </c>
      <c r="B13" s="48" t="s">
        <v>104</v>
      </c>
      <c r="C13" s="85" t="s">
        <v>81</v>
      </c>
      <c r="D13" s="48"/>
      <c r="E13" s="48"/>
      <c r="F13" s="48">
        <f t="shared" si="0"/>
        <v>0</v>
      </c>
    </row>
    <row r="14" spans="1:9" s="34" customFormat="1" x14ac:dyDescent="0.25">
      <c r="A14" s="47">
        <v>6</v>
      </c>
      <c r="B14" s="48" t="s">
        <v>105</v>
      </c>
      <c r="C14" s="85" t="s">
        <v>48</v>
      </c>
      <c r="D14" s="48"/>
      <c r="E14" s="48"/>
      <c r="F14" s="48">
        <f t="shared" si="0"/>
        <v>0</v>
      </c>
    </row>
    <row r="15" spans="1:9" s="34" customFormat="1" x14ac:dyDescent="0.25">
      <c r="A15" s="47">
        <v>7</v>
      </c>
      <c r="B15" s="32" t="s">
        <v>106</v>
      </c>
      <c r="C15" s="84" t="s">
        <v>48</v>
      </c>
      <c r="D15" s="32"/>
      <c r="E15" s="48"/>
      <c r="F15" s="80">
        <f t="shared" si="0"/>
        <v>0</v>
      </c>
    </row>
    <row r="16" spans="1:9" s="34" customFormat="1" x14ac:dyDescent="0.25">
      <c r="A16" s="47">
        <v>8</v>
      </c>
      <c r="B16" s="32" t="s">
        <v>111</v>
      </c>
      <c r="C16" s="84" t="s">
        <v>48</v>
      </c>
      <c r="D16" s="32"/>
      <c r="E16" s="48"/>
      <c r="F16" s="80">
        <f t="shared" si="0"/>
        <v>0</v>
      </c>
    </row>
    <row r="17" spans="1:6" s="34" customFormat="1" x14ac:dyDescent="0.25">
      <c r="A17" s="47">
        <v>9</v>
      </c>
      <c r="B17" s="32" t="s">
        <v>97</v>
      </c>
      <c r="C17" s="84" t="s">
        <v>6</v>
      </c>
      <c r="D17" s="32"/>
      <c r="E17" s="48"/>
      <c r="F17" s="80">
        <f>+D17*E17</f>
        <v>0</v>
      </c>
    </row>
    <row r="18" spans="1:6" s="34" customFormat="1" ht="31.5" x14ac:dyDescent="0.25">
      <c r="A18" s="47">
        <v>10</v>
      </c>
      <c r="B18" s="32" t="s">
        <v>98</v>
      </c>
      <c r="C18" s="84" t="s">
        <v>6</v>
      </c>
      <c r="D18" s="32"/>
      <c r="E18" s="48"/>
      <c r="F18" s="80">
        <f>+D18*E18</f>
        <v>0</v>
      </c>
    </row>
    <row r="19" spans="1:6" s="34" customFormat="1" ht="31.5" x14ac:dyDescent="0.25">
      <c r="A19" s="47">
        <v>11</v>
      </c>
      <c r="B19" s="32" t="s">
        <v>99</v>
      </c>
      <c r="C19" s="84" t="s">
        <v>6</v>
      </c>
      <c r="D19" s="32"/>
      <c r="E19" s="48"/>
      <c r="F19" s="80">
        <f>+D19*E19</f>
        <v>0</v>
      </c>
    </row>
    <row r="20" spans="1:6" s="34" customFormat="1" ht="31.5" x14ac:dyDescent="0.25">
      <c r="A20" s="47">
        <v>12</v>
      </c>
      <c r="B20" s="32" t="s">
        <v>101</v>
      </c>
      <c r="C20" s="84" t="s">
        <v>48</v>
      </c>
      <c r="D20" s="32"/>
      <c r="E20" s="48"/>
      <c r="F20" s="80">
        <f>+D20*E20</f>
        <v>0</v>
      </c>
    </row>
    <row r="21" spans="1:6" s="34" customFormat="1" x14ac:dyDescent="0.25">
      <c r="A21" s="47"/>
      <c r="B21" s="47" t="s">
        <v>126</v>
      </c>
      <c r="C21" s="84"/>
      <c r="D21" s="32"/>
      <c r="E21" s="48"/>
      <c r="F21" s="86">
        <f>SUM(F8:F20)</f>
        <v>0</v>
      </c>
    </row>
    <row r="22" spans="1:6" s="34" customFormat="1" x14ac:dyDescent="0.25">
      <c r="A22" s="47"/>
      <c r="B22" s="47" t="s">
        <v>107</v>
      </c>
      <c r="C22" s="84"/>
      <c r="D22" s="32"/>
      <c r="E22" s="48"/>
      <c r="F22" s="32"/>
    </row>
    <row r="23" spans="1:6" s="34" customFormat="1" x14ac:dyDescent="0.25">
      <c r="A23" s="47">
        <v>13</v>
      </c>
      <c r="B23" s="32" t="s">
        <v>94</v>
      </c>
      <c r="C23" s="84" t="s">
        <v>6</v>
      </c>
      <c r="D23" s="32"/>
      <c r="E23" s="48"/>
      <c r="F23" s="80">
        <f t="shared" si="0"/>
        <v>0</v>
      </c>
    </row>
    <row r="24" spans="1:6" s="34" customFormat="1" x14ac:dyDescent="0.25">
      <c r="A24" s="47">
        <v>14</v>
      </c>
      <c r="B24" s="32" t="s">
        <v>96</v>
      </c>
      <c r="C24" s="84" t="s">
        <v>6</v>
      </c>
      <c r="D24" s="32"/>
      <c r="E24" s="48"/>
      <c r="F24" s="80">
        <f t="shared" si="0"/>
        <v>0</v>
      </c>
    </row>
    <row r="25" spans="1:6" s="34" customFormat="1" ht="31.5" x14ac:dyDescent="0.25">
      <c r="A25" s="47">
        <v>15</v>
      </c>
      <c r="B25" s="32" t="s">
        <v>100</v>
      </c>
      <c r="C25" s="84" t="s">
        <v>6</v>
      </c>
      <c r="D25" s="32"/>
      <c r="E25" s="48"/>
      <c r="F25" s="80">
        <f t="shared" si="0"/>
        <v>0</v>
      </c>
    </row>
    <row r="26" spans="1:6" s="34" customFormat="1" ht="31.5" x14ac:dyDescent="0.25">
      <c r="A26" s="47">
        <v>16</v>
      </c>
      <c r="B26" s="32" t="s">
        <v>102</v>
      </c>
      <c r="C26" s="84" t="s">
        <v>103</v>
      </c>
      <c r="D26" s="32"/>
      <c r="E26" s="48"/>
      <c r="F26" s="80">
        <f t="shared" si="0"/>
        <v>0</v>
      </c>
    </row>
    <row r="27" spans="1:6" s="34" customFormat="1" x14ac:dyDescent="0.25">
      <c r="A27" s="47">
        <v>17</v>
      </c>
      <c r="B27" s="32" t="s">
        <v>104</v>
      </c>
      <c r="C27" s="84" t="s">
        <v>81</v>
      </c>
      <c r="D27" s="32"/>
      <c r="E27" s="48"/>
      <c r="F27" s="80">
        <f t="shared" si="0"/>
        <v>0</v>
      </c>
    </row>
    <row r="28" spans="1:6" s="34" customFormat="1" x14ac:dyDescent="0.25">
      <c r="A28" s="47">
        <v>18</v>
      </c>
      <c r="B28" s="32" t="s">
        <v>105</v>
      </c>
      <c r="C28" s="84" t="s">
        <v>48</v>
      </c>
      <c r="D28" s="32"/>
      <c r="E28" s="48"/>
      <c r="F28" s="80">
        <f t="shared" si="0"/>
        <v>0</v>
      </c>
    </row>
    <row r="29" spans="1:6" s="34" customFormat="1" x14ac:dyDescent="0.25">
      <c r="A29" s="47">
        <v>19</v>
      </c>
      <c r="B29" s="32" t="s">
        <v>106</v>
      </c>
      <c r="C29" s="84" t="s">
        <v>48</v>
      </c>
      <c r="D29" s="32"/>
      <c r="E29" s="48"/>
      <c r="F29" s="80">
        <f t="shared" si="0"/>
        <v>0</v>
      </c>
    </row>
    <row r="30" spans="1:6" s="34" customFormat="1" x14ac:dyDescent="0.25">
      <c r="A30" s="47">
        <v>20</v>
      </c>
      <c r="B30" s="32" t="s">
        <v>111</v>
      </c>
      <c r="C30" s="84" t="s">
        <v>48</v>
      </c>
      <c r="D30" s="32"/>
      <c r="E30" s="48"/>
      <c r="F30" s="80">
        <f t="shared" si="0"/>
        <v>0</v>
      </c>
    </row>
    <row r="31" spans="1:6" s="34" customFormat="1" x14ac:dyDescent="0.25">
      <c r="A31" s="47">
        <v>21</v>
      </c>
      <c r="B31" s="32" t="s">
        <v>97</v>
      </c>
      <c r="C31" s="84" t="s">
        <v>6</v>
      </c>
      <c r="D31" s="32"/>
      <c r="E31" s="48"/>
      <c r="F31" s="80">
        <f t="shared" si="0"/>
        <v>0</v>
      </c>
    </row>
    <row r="32" spans="1:6" s="34" customFormat="1" ht="31.5" x14ac:dyDescent="0.25">
      <c r="A32" s="47">
        <v>22</v>
      </c>
      <c r="B32" s="32" t="s">
        <v>98</v>
      </c>
      <c r="C32" s="84" t="s">
        <v>6</v>
      </c>
      <c r="D32" s="32"/>
      <c r="E32" s="48"/>
      <c r="F32" s="80">
        <f t="shared" si="0"/>
        <v>0</v>
      </c>
    </row>
    <row r="33" spans="1:6" s="34" customFormat="1" ht="31.5" x14ac:dyDescent="0.25">
      <c r="A33" s="47">
        <v>23</v>
      </c>
      <c r="B33" s="32" t="s">
        <v>99</v>
      </c>
      <c r="C33" s="84" t="s">
        <v>6</v>
      </c>
      <c r="D33" s="32"/>
      <c r="E33" s="48"/>
      <c r="F33" s="80">
        <f t="shared" si="0"/>
        <v>0</v>
      </c>
    </row>
    <row r="34" spans="1:6" s="34" customFormat="1" ht="31.5" x14ac:dyDescent="0.25">
      <c r="A34" s="47">
        <v>24</v>
      </c>
      <c r="B34" s="32" t="s">
        <v>101</v>
      </c>
      <c r="C34" s="84" t="s">
        <v>48</v>
      </c>
      <c r="D34" s="32"/>
      <c r="E34" s="48"/>
      <c r="F34" s="80">
        <f t="shared" si="0"/>
        <v>0</v>
      </c>
    </row>
    <row r="35" spans="1:6" s="34" customFormat="1" x14ac:dyDescent="0.25">
      <c r="A35" s="47"/>
      <c r="B35" s="47" t="s">
        <v>126</v>
      </c>
      <c r="C35" s="84"/>
      <c r="D35" s="32"/>
      <c r="E35" s="48"/>
      <c r="F35" s="86">
        <f>SUM(F23:F34)</f>
        <v>0</v>
      </c>
    </row>
    <row r="36" spans="1:6" s="34" customFormat="1" x14ac:dyDescent="0.25">
      <c r="A36" s="47"/>
      <c r="B36" s="47" t="s">
        <v>108</v>
      </c>
      <c r="C36" s="84"/>
      <c r="D36" s="32"/>
      <c r="E36" s="48"/>
      <c r="F36" s="32"/>
    </row>
    <row r="37" spans="1:6" s="34" customFormat="1" ht="31.5" x14ac:dyDescent="0.25">
      <c r="A37" s="47">
        <v>25</v>
      </c>
      <c r="B37" s="32" t="s">
        <v>109</v>
      </c>
      <c r="C37" s="84" t="s">
        <v>48</v>
      </c>
      <c r="D37" s="32"/>
      <c r="E37" s="48"/>
      <c r="F37" s="80">
        <f t="shared" si="0"/>
        <v>0</v>
      </c>
    </row>
    <row r="38" spans="1:6" s="34" customFormat="1" x14ac:dyDescent="0.25">
      <c r="A38" s="47">
        <v>26</v>
      </c>
      <c r="B38" s="32" t="s">
        <v>110</v>
      </c>
      <c r="C38" s="84" t="s">
        <v>6</v>
      </c>
      <c r="D38" s="32"/>
      <c r="E38" s="48"/>
      <c r="F38" s="80">
        <f t="shared" si="0"/>
        <v>0</v>
      </c>
    </row>
    <row r="39" spans="1:6" s="34" customFormat="1" x14ac:dyDescent="0.25">
      <c r="A39" s="47">
        <v>27</v>
      </c>
      <c r="B39" s="32" t="s">
        <v>105</v>
      </c>
      <c r="C39" s="84" t="s">
        <v>48</v>
      </c>
      <c r="D39" s="32"/>
      <c r="E39" s="48"/>
      <c r="F39" s="80">
        <f t="shared" si="0"/>
        <v>0</v>
      </c>
    </row>
    <row r="40" spans="1:6" s="34" customFormat="1" x14ac:dyDescent="0.25">
      <c r="A40" s="47">
        <v>28</v>
      </c>
      <c r="B40" s="32" t="s">
        <v>106</v>
      </c>
      <c r="C40" s="84" t="s">
        <v>48</v>
      </c>
      <c r="D40" s="32"/>
      <c r="E40" s="48"/>
      <c r="F40" s="80">
        <f t="shared" si="0"/>
        <v>0</v>
      </c>
    </row>
    <row r="41" spans="1:6" s="34" customFormat="1" x14ac:dyDescent="0.25">
      <c r="A41" s="47">
        <v>29</v>
      </c>
      <c r="B41" s="32" t="s">
        <v>111</v>
      </c>
      <c r="C41" s="84" t="s">
        <v>48</v>
      </c>
      <c r="D41" s="32"/>
      <c r="E41" s="48"/>
      <c r="F41" s="80">
        <f t="shared" si="0"/>
        <v>0</v>
      </c>
    </row>
    <row r="42" spans="1:6" s="34" customFormat="1" x14ac:dyDescent="0.25">
      <c r="A42" s="47">
        <v>30</v>
      </c>
      <c r="B42" s="32" t="s">
        <v>120</v>
      </c>
      <c r="C42" s="84" t="s">
        <v>6</v>
      </c>
      <c r="D42" s="32"/>
      <c r="E42" s="48"/>
      <c r="F42" s="80">
        <f t="shared" si="0"/>
        <v>0</v>
      </c>
    </row>
    <row r="43" spans="1:6" s="34" customFormat="1" ht="31.5" x14ac:dyDescent="0.25">
      <c r="A43" s="47">
        <v>31</v>
      </c>
      <c r="B43" s="32" t="s">
        <v>112</v>
      </c>
      <c r="C43" s="84" t="s">
        <v>6</v>
      </c>
      <c r="D43" s="32"/>
      <c r="E43" s="48"/>
      <c r="F43" s="80">
        <f t="shared" si="0"/>
        <v>0</v>
      </c>
    </row>
    <row r="44" spans="1:6" s="34" customFormat="1" ht="31.5" x14ac:dyDescent="0.25">
      <c r="A44" s="47">
        <v>32</v>
      </c>
      <c r="B44" s="32" t="s">
        <v>113</v>
      </c>
      <c r="C44" s="84" t="s">
        <v>6</v>
      </c>
      <c r="D44" s="32"/>
      <c r="E44" s="48"/>
      <c r="F44" s="80">
        <f t="shared" si="0"/>
        <v>0</v>
      </c>
    </row>
    <row r="45" spans="1:6" s="34" customFormat="1" ht="31.5" x14ac:dyDescent="0.25">
      <c r="A45" s="47">
        <v>33</v>
      </c>
      <c r="B45" s="32" t="s">
        <v>114</v>
      </c>
      <c r="C45" s="84" t="s">
        <v>6</v>
      </c>
      <c r="D45" s="32"/>
      <c r="E45" s="48"/>
      <c r="F45" s="80">
        <f t="shared" si="0"/>
        <v>0</v>
      </c>
    </row>
    <row r="46" spans="1:6" s="34" customFormat="1" ht="31.5" x14ac:dyDescent="0.25">
      <c r="A46" s="47">
        <v>34</v>
      </c>
      <c r="B46" s="32" t="s">
        <v>115</v>
      </c>
      <c r="C46" s="84" t="s">
        <v>6</v>
      </c>
      <c r="D46" s="32"/>
      <c r="E46" s="48"/>
      <c r="F46" s="80">
        <f t="shared" si="0"/>
        <v>0</v>
      </c>
    </row>
    <row r="47" spans="1:6" s="34" customFormat="1" ht="31.5" x14ac:dyDescent="0.25">
      <c r="A47" s="47">
        <v>35</v>
      </c>
      <c r="B47" s="32" t="s">
        <v>116</v>
      </c>
      <c r="C47" s="84" t="s">
        <v>48</v>
      </c>
      <c r="D47" s="32"/>
      <c r="E47" s="48"/>
      <c r="F47" s="80">
        <f t="shared" si="0"/>
        <v>0</v>
      </c>
    </row>
    <row r="48" spans="1:6" s="34" customFormat="1" ht="31.5" x14ac:dyDescent="0.25">
      <c r="A48" s="47">
        <v>36</v>
      </c>
      <c r="B48" s="32" t="s">
        <v>117</v>
      </c>
      <c r="C48" s="84" t="s">
        <v>48</v>
      </c>
      <c r="D48" s="32"/>
      <c r="E48" s="48"/>
      <c r="F48" s="80">
        <f t="shared" si="0"/>
        <v>0</v>
      </c>
    </row>
    <row r="49" spans="1:6" s="34" customFormat="1" ht="31.5" x14ac:dyDescent="0.25">
      <c r="A49" s="47">
        <v>37</v>
      </c>
      <c r="B49" s="32" t="s">
        <v>121</v>
      </c>
      <c r="C49" s="84" t="s">
        <v>48</v>
      </c>
      <c r="D49" s="32"/>
      <c r="E49" s="48"/>
      <c r="F49" s="80">
        <f t="shared" si="0"/>
        <v>0</v>
      </c>
    </row>
    <row r="50" spans="1:6" s="34" customFormat="1" ht="31.5" x14ac:dyDescent="0.25">
      <c r="A50" s="47">
        <v>38</v>
      </c>
      <c r="B50" s="32" t="s">
        <v>122</v>
      </c>
      <c r="C50" s="84" t="s">
        <v>48</v>
      </c>
      <c r="D50" s="32"/>
      <c r="E50" s="48"/>
      <c r="F50" s="80">
        <f t="shared" si="0"/>
        <v>0</v>
      </c>
    </row>
    <row r="51" spans="1:6" s="34" customFormat="1" ht="31.5" x14ac:dyDescent="0.25">
      <c r="A51" s="47">
        <v>39</v>
      </c>
      <c r="B51" s="32" t="s">
        <v>118</v>
      </c>
      <c r="C51" s="84" t="s">
        <v>48</v>
      </c>
      <c r="D51" s="32"/>
      <c r="E51" s="32"/>
      <c r="F51" s="32">
        <f t="shared" si="0"/>
        <v>0</v>
      </c>
    </row>
    <row r="52" spans="1:6" s="34" customFormat="1" ht="31.5" x14ac:dyDescent="0.25">
      <c r="A52" s="47">
        <v>40</v>
      </c>
      <c r="B52" s="32" t="s">
        <v>119</v>
      </c>
      <c r="C52" s="84" t="s">
        <v>48</v>
      </c>
      <c r="D52" s="32"/>
      <c r="E52" s="48"/>
      <c r="F52" s="80">
        <f t="shared" si="0"/>
        <v>0</v>
      </c>
    </row>
    <row r="53" spans="1:6" s="34" customFormat="1" x14ac:dyDescent="0.25">
      <c r="A53" s="47"/>
      <c r="B53" s="47" t="str">
        <f>+B35</f>
        <v>SUB-TOTAL</v>
      </c>
      <c r="C53" s="84"/>
      <c r="D53" s="32"/>
      <c r="E53" s="71"/>
      <c r="F53" s="87">
        <f>SUM(F37:F52)</f>
        <v>0</v>
      </c>
    </row>
    <row r="54" spans="1:6" s="34" customFormat="1" x14ac:dyDescent="0.25">
      <c r="A54" s="47"/>
      <c r="B54" s="37" t="s">
        <v>144</v>
      </c>
      <c r="C54" s="84"/>
      <c r="D54" s="32"/>
      <c r="E54" s="71"/>
      <c r="F54" s="71"/>
    </row>
    <row r="55" spans="1:6" s="34" customFormat="1" ht="31.5" x14ac:dyDescent="0.25">
      <c r="A55" s="47">
        <v>41</v>
      </c>
      <c r="B55" s="32" t="s">
        <v>145</v>
      </c>
      <c r="C55" s="84" t="s">
        <v>6</v>
      </c>
      <c r="D55" s="32"/>
      <c r="E55" s="71"/>
      <c r="F55" s="80">
        <f>+D55*E55</f>
        <v>0</v>
      </c>
    </row>
    <row r="56" spans="1:6" s="34" customFormat="1" ht="31.5" x14ac:dyDescent="0.25">
      <c r="A56" s="47">
        <v>42</v>
      </c>
      <c r="B56" s="32" t="s">
        <v>146</v>
      </c>
      <c r="C56" s="84" t="s">
        <v>6</v>
      </c>
      <c r="D56" s="32"/>
      <c r="E56" s="71"/>
      <c r="F56" s="80">
        <f>+D56*E56</f>
        <v>0</v>
      </c>
    </row>
    <row r="57" spans="1:6" s="34" customFormat="1" x14ac:dyDescent="0.25">
      <c r="A57" s="47"/>
      <c r="B57" s="47" t="str">
        <f>+B35</f>
        <v>SUB-TOTAL</v>
      </c>
      <c r="C57" s="84"/>
      <c r="D57" s="32"/>
      <c r="E57" s="71"/>
      <c r="F57" s="87">
        <f>SUM(F55:F56)</f>
        <v>0</v>
      </c>
    </row>
    <row r="58" spans="1:6" s="34" customFormat="1" x14ac:dyDescent="0.25">
      <c r="A58" s="47"/>
      <c r="B58" s="47" t="s">
        <v>148</v>
      </c>
      <c r="C58" s="84"/>
      <c r="D58" s="88"/>
      <c r="E58" s="89"/>
      <c r="F58" s="71"/>
    </row>
    <row r="59" spans="1:6" s="34" customFormat="1" x14ac:dyDescent="0.25">
      <c r="A59" s="47">
        <v>43</v>
      </c>
      <c r="B59" s="32" t="s">
        <v>149</v>
      </c>
      <c r="C59" s="90" t="s">
        <v>6</v>
      </c>
      <c r="D59" s="88"/>
      <c r="E59" s="89"/>
      <c r="F59" s="80">
        <f>+D59*E59</f>
        <v>0</v>
      </c>
    </row>
    <row r="60" spans="1:6" s="34" customFormat="1" ht="31.5" x14ac:dyDescent="0.25">
      <c r="A60" s="47"/>
      <c r="B60" s="47" t="str">
        <f>+B42</f>
        <v>construction  200 mm Block walling for separating walls</v>
      </c>
      <c r="C60" s="84"/>
      <c r="D60" s="32"/>
      <c r="E60" s="71"/>
      <c r="F60" s="87">
        <f>SUM(F59:F59)</f>
        <v>0</v>
      </c>
    </row>
    <row r="61" spans="1:6" s="34" customFormat="1" x14ac:dyDescent="0.25">
      <c r="A61" s="47"/>
      <c r="B61" s="32"/>
      <c r="C61" s="90"/>
      <c r="D61" s="88"/>
      <c r="E61" s="89"/>
      <c r="F61" s="89"/>
    </row>
    <row r="62" spans="1:6" s="37" customFormat="1" ht="31.5" x14ac:dyDescent="0.25">
      <c r="A62" s="47">
        <v>45</v>
      </c>
      <c r="B62" s="47" t="s">
        <v>151</v>
      </c>
      <c r="C62" s="91" t="s">
        <v>48</v>
      </c>
      <c r="D62" s="92"/>
      <c r="E62" s="93"/>
      <c r="F62" s="87">
        <f>+D62*E62</f>
        <v>0</v>
      </c>
    </row>
    <row r="63" spans="1:6" s="37" customFormat="1" ht="47.25" x14ac:dyDescent="0.25">
      <c r="A63" s="47">
        <v>46</v>
      </c>
      <c r="B63" s="47" t="s">
        <v>154</v>
      </c>
      <c r="C63" s="94" t="s">
        <v>6</v>
      </c>
      <c r="D63" s="47"/>
      <c r="E63" s="95"/>
      <c r="F63" s="87">
        <f>+D63*E63</f>
        <v>0</v>
      </c>
    </row>
    <row r="64" spans="1:6" s="34" customFormat="1" x14ac:dyDescent="0.25">
      <c r="A64" s="53"/>
      <c r="B64" s="53" t="s">
        <v>63</v>
      </c>
      <c r="C64" s="96"/>
      <c r="D64" s="54"/>
      <c r="E64" s="55"/>
      <c r="F64" s="56">
        <f>+F53+F35+F21+F57+F60+F62+F63</f>
        <v>0</v>
      </c>
    </row>
    <row r="65" spans="1:6" s="34" customFormat="1" x14ac:dyDescent="0.25">
      <c r="A65" s="65"/>
      <c r="B65" s="58" t="s">
        <v>160</v>
      </c>
      <c r="C65" s="97"/>
      <c r="D65" s="57"/>
      <c r="E65" s="59"/>
      <c r="F65" s="60">
        <f>+F64*18%</f>
        <v>0</v>
      </c>
    </row>
    <row r="66" spans="1:6" s="34" customFormat="1" ht="16.5" thickBot="1" x14ac:dyDescent="0.3">
      <c r="A66" s="62"/>
      <c r="B66" s="62" t="s">
        <v>64</v>
      </c>
      <c r="C66" s="98"/>
      <c r="D66" s="61"/>
      <c r="E66" s="63"/>
      <c r="F66" s="99">
        <f>SUM(F64:F65)</f>
        <v>0</v>
      </c>
    </row>
  </sheetData>
  <mergeCells count="1">
    <mergeCell ref="A6:F6"/>
  </mergeCells>
  <phoneticPr fontId="6" type="noConversion"/>
  <hyperlinks>
    <hyperlink ref="A1" r:id="rId1" display="mailto:niyofloraconso@gmail.com" xr:uid="{CFEFA557-A061-420B-83CC-6DD40744158C}"/>
    <hyperlink ref="A2:A4" r:id="rId2" display="mailto:niyofloraconso@gmail.com" xr:uid="{3B59D1AD-C68B-46C5-BFA6-D6DCD9849A32}"/>
  </hyperlinks>
  <pageMargins left="0.7" right="0.7" top="0.75" bottom="0.75" header="0.3" footer="0.3"/>
  <pageSetup scale="47" orientation="portrait" r:id="rId3"/>
  <ignoredErrors>
    <ignoredError sqref="F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D1E73-B163-4988-A8CE-15AEA0B5AE2F}">
  <dimension ref="A1:H39"/>
  <sheetViews>
    <sheetView view="pageBreakPreview" zoomScale="95" zoomScaleNormal="100" zoomScaleSheetLayoutView="95" workbookViewId="0">
      <selection activeCell="A22" sqref="A1:XFD1048576"/>
    </sheetView>
  </sheetViews>
  <sheetFormatPr defaultRowHeight="15.75" x14ac:dyDescent="0.25"/>
  <cols>
    <col min="1" max="1" width="7.5703125" style="28" customWidth="1"/>
    <col min="2" max="2" width="43.140625" style="34" customWidth="1"/>
    <col min="3" max="4" width="9.140625" style="29"/>
    <col min="5" max="5" width="18.7109375" style="31" customWidth="1"/>
    <col min="6" max="6" width="25.5703125" style="29" customWidth="1"/>
    <col min="7" max="7" width="9.140625" style="29"/>
    <col min="8" max="8" width="13.140625" style="29" customWidth="1"/>
    <col min="9" max="16384" width="9.140625" style="29"/>
  </cols>
  <sheetData>
    <row r="1" spans="1:8" x14ac:dyDescent="0.25">
      <c r="A1" s="27" t="s">
        <v>157</v>
      </c>
      <c r="C1" s="30"/>
      <c r="F1" s="28" t="s">
        <v>156</v>
      </c>
    </row>
    <row r="2" spans="1:8" x14ac:dyDescent="0.25">
      <c r="C2" s="30"/>
    </row>
    <row r="3" spans="1:8" x14ac:dyDescent="0.25">
      <c r="C3" s="30"/>
    </row>
    <row r="4" spans="1:8" x14ac:dyDescent="0.25">
      <c r="C4" s="30"/>
    </row>
    <row r="5" spans="1:8" ht="16.5" thickBot="1" x14ac:dyDescent="0.3">
      <c r="C5" s="30"/>
    </row>
    <row r="6" spans="1:8" s="34" customFormat="1" x14ac:dyDescent="0.25">
      <c r="A6" s="38" t="s">
        <v>73</v>
      </c>
      <c r="B6" s="39"/>
      <c r="C6" s="39"/>
      <c r="D6" s="39"/>
      <c r="E6" s="39"/>
      <c r="F6" s="40"/>
    </row>
    <row r="7" spans="1:8" s="34" customFormat="1" ht="31.5" x14ac:dyDescent="0.25">
      <c r="A7" s="41" t="s">
        <v>1</v>
      </c>
      <c r="B7" s="42" t="s">
        <v>0</v>
      </c>
      <c r="C7" s="43" t="s">
        <v>2</v>
      </c>
      <c r="D7" s="44" t="s">
        <v>3</v>
      </c>
      <c r="E7" s="45" t="s">
        <v>4</v>
      </c>
      <c r="F7" s="46" t="s">
        <v>5</v>
      </c>
    </row>
    <row r="8" spans="1:8" s="34" customFormat="1" x14ac:dyDescent="0.25">
      <c r="A8" s="64"/>
      <c r="B8" s="47" t="s">
        <v>68</v>
      </c>
      <c r="C8" s="32"/>
      <c r="D8" s="32"/>
      <c r="E8" s="48"/>
      <c r="F8" s="49"/>
    </row>
    <row r="9" spans="1:8" s="34" customFormat="1" ht="31.5" x14ac:dyDescent="0.25">
      <c r="A9" s="64">
        <v>1</v>
      </c>
      <c r="B9" s="32" t="s">
        <v>69</v>
      </c>
      <c r="C9" s="32" t="s">
        <v>67</v>
      </c>
      <c r="D9" s="32"/>
      <c r="E9" s="48"/>
      <c r="F9" s="50">
        <f>+D9*E9</f>
        <v>0</v>
      </c>
    </row>
    <row r="10" spans="1:8" s="34" customFormat="1" ht="31.5" x14ac:dyDescent="0.25">
      <c r="A10" s="64">
        <v>2</v>
      </c>
      <c r="B10" s="32" t="s">
        <v>70</v>
      </c>
      <c r="C10" s="32" t="s">
        <v>67</v>
      </c>
      <c r="D10" s="32"/>
      <c r="E10" s="48"/>
      <c r="F10" s="50">
        <f t="shared" ref="F10:F35" si="0">+D10*E10</f>
        <v>0</v>
      </c>
    </row>
    <row r="11" spans="1:8" s="34" customFormat="1" ht="31.5" x14ac:dyDescent="0.25">
      <c r="A11" s="64">
        <v>3</v>
      </c>
      <c r="B11" s="32" t="s">
        <v>71</v>
      </c>
      <c r="C11" s="32" t="s">
        <v>6</v>
      </c>
      <c r="D11" s="32"/>
      <c r="E11" s="48"/>
      <c r="F11" s="50">
        <f t="shared" si="0"/>
        <v>0</v>
      </c>
    </row>
    <row r="12" spans="1:8" s="34" customFormat="1" ht="31.5" x14ac:dyDescent="0.25">
      <c r="A12" s="64">
        <v>4</v>
      </c>
      <c r="B12" s="32" t="s">
        <v>72</v>
      </c>
      <c r="C12" s="32" t="s">
        <v>6</v>
      </c>
      <c r="D12" s="32"/>
      <c r="E12" s="48"/>
      <c r="F12" s="50">
        <f t="shared" si="0"/>
        <v>0</v>
      </c>
    </row>
    <row r="13" spans="1:8" s="34" customFormat="1" x14ac:dyDescent="0.25">
      <c r="A13" s="64"/>
      <c r="B13" s="47" t="s">
        <v>7</v>
      </c>
      <c r="C13" s="32"/>
      <c r="D13" s="32"/>
      <c r="E13" s="48"/>
      <c r="F13" s="50">
        <f t="shared" si="0"/>
        <v>0</v>
      </c>
    </row>
    <row r="14" spans="1:8" s="34" customFormat="1" x14ac:dyDescent="0.25">
      <c r="A14" s="64"/>
      <c r="B14" s="51" t="s">
        <v>92</v>
      </c>
      <c r="C14" s="32"/>
      <c r="D14" s="32"/>
      <c r="E14" s="48"/>
      <c r="F14" s="50">
        <f t="shared" si="0"/>
        <v>0</v>
      </c>
    </row>
    <row r="15" spans="1:8" s="34" customFormat="1" ht="63" x14ac:dyDescent="0.25">
      <c r="A15" s="64">
        <v>5</v>
      </c>
      <c r="B15" s="25" t="s">
        <v>74</v>
      </c>
      <c r="C15" s="32" t="s">
        <v>6</v>
      </c>
      <c r="D15" s="32"/>
      <c r="E15" s="48"/>
      <c r="F15" s="50">
        <f t="shared" si="0"/>
        <v>0</v>
      </c>
      <c r="H15" s="36"/>
    </row>
    <row r="16" spans="1:8" s="34" customFormat="1" ht="47.25" x14ac:dyDescent="0.25">
      <c r="A16" s="64">
        <v>6</v>
      </c>
      <c r="B16" s="26" t="s">
        <v>76</v>
      </c>
      <c r="C16" s="32" t="s">
        <v>6</v>
      </c>
      <c r="D16" s="32"/>
      <c r="E16" s="48"/>
      <c r="F16" s="50">
        <f t="shared" si="0"/>
        <v>0</v>
      </c>
      <c r="H16" s="36"/>
    </row>
    <row r="17" spans="1:8" s="34" customFormat="1" ht="47.25" x14ac:dyDescent="0.25">
      <c r="A17" s="64">
        <v>7</v>
      </c>
      <c r="B17" s="26" t="s">
        <v>75</v>
      </c>
      <c r="C17" s="32" t="s">
        <v>6</v>
      </c>
      <c r="D17" s="32"/>
      <c r="E17" s="48"/>
      <c r="F17" s="50">
        <f t="shared" si="0"/>
        <v>0</v>
      </c>
      <c r="H17" s="36"/>
    </row>
    <row r="18" spans="1:8" s="34" customFormat="1" ht="20.25" customHeight="1" x14ac:dyDescent="0.25">
      <c r="A18" s="64">
        <v>8</v>
      </c>
      <c r="B18" s="32" t="s">
        <v>77</v>
      </c>
      <c r="C18" s="32" t="s">
        <v>6</v>
      </c>
      <c r="D18" s="32"/>
      <c r="E18" s="48"/>
      <c r="F18" s="50">
        <f t="shared" si="0"/>
        <v>0</v>
      </c>
      <c r="H18" s="36"/>
    </row>
    <row r="19" spans="1:8" s="34" customFormat="1" x14ac:dyDescent="0.25">
      <c r="A19" s="64"/>
      <c r="B19" s="47" t="s">
        <v>91</v>
      </c>
      <c r="C19" s="32"/>
      <c r="D19" s="32"/>
      <c r="E19" s="48"/>
      <c r="F19" s="50">
        <f t="shared" si="0"/>
        <v>0</v>
      </c>
    </row>
    <row r="20" spans="1:8" s="34" customFormat="1" ht="31.5" x14ac:dyDescent="0.25">
      <c r="A20" s="64">
        <v>9</v>
      </c>
      <c r="B20" s="32" t="s">
        <v>87</v>
      </c>
      <c r="C20" s="32" t="s">
        <v>6</v>
      </c>
      <c r="D20" s="32"/>
      <c r="E20" s="48"/>
      <c r="F20" s="50">
        <f t="shared" si="0"/>
        <v>0</v>
      </c>
    </row>
    <row r="21" spans="1:8" s="34" customFormat="1" x14ac:dyDescent="0.25">
      <c r="A21" s="64"/>
      <c r="B21" s="47" t="s">
        <v>66</v>
      </c>
      <c r="C21" s="32"/>
      <c r="D21" s="32"/>
      <c r="E21" s="48"/>
      <c r="F21" s="50">
        <f t="shared" si="0"/>
        <v>0</v>
      </c>
    </row>
    <row r="22" spans="1:8" s="34" customFormat="1" ht="31.5" x14ac:dyDescent="0.25">
      <c r="A22" s="64">
        <v>10</v>
      </c>
      <c r="B22" s="32" t="s">
        <v>130</v>
      </c>
      <c r="C22" s="32" t="s">
        <v>81</v>
      </c>
      <c r="D22" s="32"/>
      <c r="E22" s="48"/>
      <c r="F22" s="50">
        <f t="shared" si="0"/>
        <v>0</v>
      </c>
      <c r="H22" s="52"/>
    </row>
    <row r="23" spans="1:8" s="34" customFormat="1" x14ac:dyDescent="0.25">
      <c r="A23" s="64"/>
      <c r="B23" s="47" t="s">
        <v>90</v>
      </c>
      <c r="C23" s="32"/>
      <c r="D23" s="32"/>
      <c r="E23" s="48"/>
      <c r="F23" s="50">
        <f t="shared" si="0"/>
        <v>0</v>
      </c>
    </row>
    <row r="24" spans="1:8" s="34" customFormat="1" ht="47.25" x14ac:dyDescent="0.25">
      <c r="A24" s="64">
        <v>11</v>
      </c>
      <c r="B24" s="32" t="s">
        <v>88</v>
      </c>
      <c r="C24" s="32" t="s">
        <v>67</v>
      </c>
      <c r="D24" s="32"/>
      <c r="E24" s="48"/>
      <c r="F24" s="50">
        <f t="shared" si="0"/>
        <v>0</v>
      </c>
      <c r="H24" s="52"/>
    </row>
    <row r="25" spans="1:8" s="34" customFormat="1" ht="47.25" x14ac:dyDescent="0.25">
      <c r="A25" s="64">
        <v>12</v>
      </c>
      <c r="B25" s="32" t="s">
        <v>89</v>
      </c>
      <c r="C25" s="32" t="s">
        <v>67</v>
      </c>
      <c r="D25" s="32"/>
      <c r="E25" s="48"/>
      <c r="F25" s="50">
        <f t="shared" si="0"/>
        <v>0</v>
      </c>
    </row>
    <row r="26" spans="1:8" s="34" customFormat="1" x14ac:dyDescent="0.25">
      <c r="A26" s="64"/>
      <c r="B26" s="47" t="s">
        <v>79</v>
      </c>
      <c r="C26" s="32"/>
      <c r="D26" s="32"/>
      <c r="E26" s="48"/>
      <c r="F26" s="50">
        <f t="shared" si="0"/>
        <v>0</v>
      </c>
    </row>
    <row r="27" spans="1:8" s="34" customFormat="1" ht="31.5" x14ac:dyDescent="0.25">
      <c r="A27" s="64">
        <v>13</v>
      </c>
      <c r="B27" s="33" t="s">
        <v>78</v>
      </c>
      <c r="C27" s="32" t="s">
        <v>67</v>
      </c>
      <c r="D27" s="32"/>
      <c r="E27" s="48"/>
      <c r="F27" s="50">
        <f t="shared" si="0"/>
        <v>0</v>
      </c>
    </row>
    <row r="28" spans="1:8" s="34" customFormat="1" x14ac:dyDescent="0.25">
      <c r="A28" s="64">
        <v>14</v>
      </c>
      <c r="B28" s="32" t="s">
        <v>80</v>
      </c>
      <c r="C28" s="32" t="s">
        <v>81</v>
      </c>
      <c r="D28" s="32"/>
      <c r="E28" s="48"/>
      <c r="F28" s="50">
        <f t="shared" si="0"/>
        <v>0</v>
      </c>
    </row>
    <row r="29" spans="1:8" s="34" customFormat="1" ht="31.5" x14ac:dyDescent="0.25">
      <c r="A29" s="64">
        <v>15</v>
      </c>
      <c r="B29" s="32" t="s">
        <v>159</v>
      </c>
      <c r="C29" s="32" t="s">
        <v>67</v>
      </c>
      <c r="D29" s="32"/>
      <c r="E29" s="48"/>
      <c r="F29" s="50">
        <f t="shared" si="0"/>
        <v>0</v>
      </c>
    </row>
    <row r="30" spans="1:8" s="34" customFormat="1" ht="31.5" x14ac:dyDescent="0.25">
      <c r="A30" s="64">
        <v>16</v>
      </c>
      <c r="B30" s="32" t="s">
        <v>82</v>
      </c>
      <c r="C30" s="32" t="s">
        <v>81</v>
      </c>
      <c r="D30" s="32"/>
      <c r="E30" s="48"/>
      <c r="F30" s="50">
        <f t="shared" si="0"/>
        <v>0</v>
      </c>
    </row>
    <row r="31" spans="1:8" s="34" customFormat="1" x14ac:dyDescent="0.25">
      <c r="A31" s="47"/>
      <c r="B31" s="47" t="s">
        <v>61</v>
      </c>
      <c r="C31" s="32"/>
      <c r="D31" s="32"/>
      <c r="E31" s="48"/>
      <c r="F31" s="50">
        <f t="shared" si="0"/>
        <v>0</v>
      </c>
    </row>
    <row r="32" spans="1:8" s="34" customFormat="1" ht="31.5" x14ac:dyDescent="0.25">
      <c r="A32" s="47">
        <v>17</v>
      </c>
      <c r="B32" s="32" t="s">
        <v>84</v>
      </c>
      <c r="C32" s="32" t="s">
        <v>67</v>
      </c>
      <c r="D32" s="32"/>
      <c r="E32" s="48"/>
      <c r="F32" s="50">
        <f t="shared" si="0"/>
        <v>0</v>
      </c>
    </row>
    <row r="33" spans="1:6" s="34" customFormat="1" ht="47.25" x14ac:dyDescent="0.25">
      <c r="A33" s="64">
        <v>18</v>
      </c>
      <c r="B33" s="32" t="s">
        <v>83</v>
      </c>
      <c r="C33" s="32" t="s">
        <v>67</v>
      </c>
      <c r="D33" s="32"/>
      <c r="E33" s="48"/>
      <c r="F33" s="50">
        <f t="shared" si="0"/>
        <v>0</v>
      </c>
    </row>
    <row r="34" spans="1:6" s="34" customFormat="1" x14ac:dyDescent="0.25">
      <c r="A34" s="47">
        <v>19</v>
      </c>
      <c r="B34" s="32" t="s">
        <v>93</v>
      </c>
      <c r="C34" s="32" t="s">
        <v>67</v>
      </c>
      <c r="D34" s="32"/>
      <c r="E34" s="48"/>
      <c r="F34" s="50">
        <f t="shared" si="0"/>
        <v>0</v>
      </c>
    </row>
    <row r="35" spans="1:6" s="34" customFormat="1" x14ac:dyDescent="0.25">
      <c r="A35" s="64">
        <v>20</v>
      </c>
      <c r="B35" s="32" t="s">
        <v>85</v>
      </c>
      <c r="C35" s="32" t="s">
        <v>86</v>
      </c>
      <c r="D35" s="32"/>
      <c r="E35" s="48"/>
      <c r="F35" s="50">
        <f t="shared" si="0"/>
        <v>0</v>
      </c>
    </row>
    <row r="36" spans="1:6" s="34" customFormat="1" x14ac:dyDescent="0.25">
      <c r="A36" s="64"/>
      <c r="B36" s="32"/>
      <c r="C36" s="32"/>
      <c r="D36" s="32"/>
      <c r="E36" s="48"/>
      <c r="F36" s="49"/>
    </row>
    <row r="37" spans="1:6" s="34" customFormat="1" x14ac:dyDescent="0.25">
      <c r="A37" s="53"/>
      <c r="B37" s="53" t="s">
        <v>63</v>
      </c>
      <c r="C37" s="54"/>
      <c r="D37" s="54"/>
      <c r="E37" s="55"/>
      <c r="F37" s="56">
        <f>+SUM(F13:F36)</f>
        <v>0</v>
      </c>
    </row>
    <row r="38" spans="1:6" s="34" customFormat="1" ht="31.5" x14ac:dyDescent="0.25">
      <c r="A38" s="65"/>
      <c r="B38" s="58" t="s">
        <v>160</v>
      </c>
      <c r="C38" s="57"/>
      <c r="D38" s="57"/>
      <c r="E38" s="59"/>
      <c r="F38" s="60">
        <f>+F37*18%</f>
        <v>0</v>
      </c>
    </row>
    <row r="39" spans="1:6" s="34" customFormat="1" ht="16.5" thickBot="1" x14ac:dyDescent="0.3">
      <c r="A39" s="62"/>
      <c r="B39" s="62" t="s">
        <v>64</v>
      </c>
      <c r="C39" s="61"/>
      <c r="D39" s="61"/>
      <c r="E39" s="63"/>
      <c r="F39" s="82">
        <f>SUM(F37:F38)</f>
        <v>0</v>
      </c>
    </row>
  </sheetData>
  <mergeCells count="1">
    <mergeCell ref="A6:F6"/>
  </mergeCells>
  <hyperlinks>
    <hyperlink ref="A1" r:id="rId1" display="mailto:niyofloraconso@gmail.com" xr:uid="{36DD777D-6000-41E8-A6CE-E3AB4ED02511}"/>
  </hyperlinks>
  <pageMargins left="0.7" right="0.7" top="0.75" bottom="0.75" header="0.3" footer="0.3"/>
  <pageSetup scale="57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FF96-97B8-4F9D-8464-AC332D546191}">
  <dimension ref="A1:F38"/>
  <sheetViews>
    <sheetView view="pageBreakPreview" topLeftCell="A24" zoomScale="90" zoomScaleNormal="100" zoomScaleSheetLayoutView="90" workbookViewId="0">
      <selection activeCell="A24" sqref="A1:A1048576"/>
    </sheetView>
  </sheetViews>
  <sheetFormatPr defaultRowHeight="15.75" x14ac:dyDescent="0.25"/>
  <cols>
    <col min="1" max="1" width="9.140625" style="37" customWidth="1"/>
    <col min="2" max="2" width="56.140625" style="34" customWidth="1"/>
    <col min="3" max="4" width="9.140625" style="34"/>
    <col min="5" max="5" width="18.7109375" style="36" customWidth="1"/>
    <col min="6" max="6" width="17.5703125" style="34" bestFit="1" customWidth="1"/>
    <col min="7" max="16384" width="9.140625" style="34"/>
  </cols>
  <sheetData>
    <row r="1" spans="1:6" x14ac:dyDescent="0.25">
      <c r="A1" s="27" t="str">
        <f>'EXTERNAL KITCHEN'!A1</f>
        <v>Adress ( detailed)</v>
      </c>
      <c r="C1" s="35"/>
      <c r="F1" s="37" t="str">
        <f>'EXTERNAL KITCHEN'!F1</f>
        <v>Date:</v>
      </c>
    </row>
    <row r="2" spans="1:6" x14ac:dyDescent="0.25">
      <c r="A2" s="27">
        <f>'EXTERNAL KITCHEN'!A2</f>
        <v>0</v>
      </c>
      <c r="B2" s="29"/>
      <c r="C2" s="35"/>
    </row>
    <row r="3" spans="1:6" x14ac:dyDescent="0.25">
      <c r="A3" s="27">
        <f>'EXTERNAL KITCHEN'!A3</f>
        <v>0</v>
      </c>
      <c r="B3" s="29"/>
      <c r="C3" s="35"/>
    </row>
    <row r="4" spans="1:6" x14ac:dyDescent="0.25">
      <c r="A4" s="27">
        <f>'EXTERNAL KITCHEN'!A4</f>
        <v>0</v>
      </c>
      <c r="B4" s="29"/>
      <c r="C4" s="35"/>
    </row>
    <row r="5" spans="1:6" ht="16.5" thickBot="1" x14ac:dyDescent="0.3">
      <c r="C5" s="35"/>
    </row>
    <row r="6" spans="1:6" x14ac:dyDescent="0.25">
      <c r="A6" s="38" t="s">
        <v>143</v>
      </c>
      <c r="B6" s="39"/>
      <c r="C6" s="39"/>
      <c r="D6" s="39"/>
      <c r="E6" s="39"/>
      <c r="F6" s="40"/>
    </row>
    <row r="7" spans="1:6" ht="31.5" x14ac:dyDescent="0.25">
      <c r="A7" s="41" t="s">
        <v>1</v>
      </c>
      <c r="B7" s="42" t="s">
        <v>0</v>
      </c>
      <c r="C7" s="43" t="s">
        <v>2</v>
      </c>
      <c r="D7" s="44" t="s">
        <v>3</v>
      </c>
      <c r="E7" s="45" t="s">
        <v>4</v>
      </c>
      <c r="F7" s="46" t="s">
        <v>5</v>
      </c>
    </row>
    <row r="8" spans="1:6" x14ac:dyDescent="0.25">
      <c r="A8" s="64"/>
      <c r="B8" s="47" t="s">
        <v>68</v>
      </c>
      <c r="C8" s="32"/>
      <c r="D8" s="32"/>
      <c r="E8" s="48"/>
      <c r="F8" s="49"/>
    </row>
    <row r="9" spans="1:6" x14ac:dyDescent="0.25">
      <c r="A9" s="64">
        <v>1</v>
      </c>
      <c r="B9" s="32" t="s">
        <v>69</v>
      </c>
      <c r="C9" s="32" t="s">
        <v>67</v>
      </c>
      <c r="D9" s="32"/>
      <c r="E9" s="48"/>
      <c r="F9" s="50">
        <f>+D9*E9</f>
        <v>0</v>
      </c>
    </row>
    <row r="10" spans="1:6" x14ac:dyDescent="0.25">
      <c r="A10" s="64">
        <v>2</v>
      </c>
      <c r="B10" s="32" t="s">
        <v>70</v>
      </c>
      <c r="C10" s="32" t="s">
        <v>67</v>
      </c>
      <c r="D10" s="32"/>
      <c r="E10" s="48"/>
      <c r="F10" s="50">
        <f t="shared" ref="F10:F12" si="0">+D10*E10</f>
        <v>0</v>
      </c>
    </row>
    <row r="11" spans="1:6" ht="31.5" x14ac:dyDescent="0.25">
      <c r="A11" s="64">
        <v>3</v>
      </c>
      <c r="B11" s="32" t="s">
        <v>71</v>
      </c>
      <c r="C11" s="32" t="s">
        <v>6</v>
      </c>
      <c r="D11" s="32"/>
      <c r="E11" s="48"/>
      <c r="F11" s="50">
        <f t="shared" si="0"/>
        <v>0</v>
      </c>
    </row>
    <row r="12" spans="1:6" ht="31.5" x14ac:dyDescent="0.25">
      <c r="A12" s="64">
        <v>4</v>
      </c>
      <c r="B12" s="32" t="s">
        <v>123</v>
      </c>
      <c r="C12" s="32" t="s">
        <v>6</v>
      </c>
      <c r="D12" s="32"/>
      <c r="E12" s="48"/>
      <c r="F12" s="50">
        <f t="shared" si="0"/>
        <v>0</v>
      </c>
    </row>
    <row r="13" spans="1:6" x14ac:dyDescent="0.25">
      <c r="A13" s="64"/>
      <c r="B13" s="32"/>
      <c r="C13" s="32"/>
      <c r="D13" s="32"/>
      <c r="E13" s="48"/>
      <c r="F13" s="49"/>
    </row>
    <row r="14" spans="1:6" x14ac:dyDescent="0.25">
      <c r="A14" s="64"/>
      <c r="B14" s="47" t="s">
        <v>7</v>
      </c>
      <c r="C14" s="32"/>
      <c r="D14" s="32"/>
      <c r="E14" s="48"/>
      <c r="F14" s="49"/>
    </row>
    <row r="15" spans="1:6" x14ac:dyDescent="0.25">
      <c r="A15" s="64"/>
      <c r="B15" s="51" t="s">
        <v>92</v>
      </c>
      <c r="C15" s="32"/>
      <c r="D15" s="32"/>
      <c r="E15" s="48"/>
      <c r="F15" s="49"/>
    </row>
    <row r="16" spans="1:6" ht="47.25" x14ac:dyDescent="0.25">
      <c r="A16" s="64">
        <v>5</v>
      </c>
      <c r="B16" s="25" t="s">
        <v>161</v>
      </c>
      <c r="C16" s="32" t="s">
        <v>6</v>
      </c>
      <c r="D16" s="32"/>
      <c r="E16" s="48"/>
      <c r="F16" s="50">
        <f>+D16*E16</f>
        <v>0</v>
      </c>
    </row>
    <row r="17" spans="1:6" ht="31.5" x14ac:dyDescent="0.25">
      <c r="A17" s="64">
        <v>6</v>
      </c>
      <c r="B17" s="26" t="s">
        <v>76</v>
      </c>
      <c r="C17" s="32" t="s">
        <v>6</v>
      </c>
      <c r="D17" s="32"/>
      <c r="E17" s="48"/>
      <c r="F17" s="50">
        <f>+D17*E17</f>
        <v>0</v>
      </c>
    </row>
    <row r="18" spans="1:6" ht="31.5" x14ac:dyDescent="0.25">
      <c r="A18" s="64">
        <v>7</v>
      </c>
      <c r="B18" s="26" t="s">
        <v>75</v>
      </c>
      <c r="C18" s="32" t="s">
        <v>6</v>
      </c>
      <c r="D18" s="32"/>
      <c r="E18" s="48"/>
      <c r="F18" s="50">
        <f t="shared" ref="F18:F34" si="1">+D18*E18</f>
        <v>0</v>
      </c>
    </row>
    <row r="19" spans="1:6" x14ac:dyDescent="0.25">
      <c r="A19" s="64"/>
      <c r="B19" s="70" t="str">
        <f>+'MAIN HOUSE RENOVATION'!B45</f>
        <v xml:space="preserve">Prepare and fix  porcelain  floor tiles 400x400x8mm thick </v>
      </c>
      <c r="C19" s="32" t="s">
        <v>6</v>
      </c>
      <c r="D19" s="32"/>
      <c r="E19" s="48"/>
      <c r="F19" s="50">
        <f t="shared" si="1"/>
        <v>0</v>
      </c>
    </row>
    <row r="20" spans="1:6" ht="31.5" x14ac:dyDescent="0.25">
      <c r="A20" s="64">
        <v>8</v>
      </c>
      <c r="B20" s="32" t="s">
        <v>77</v>
      </c>
      <c r="C20" s="32" t="s">
        <v>6</v>
      </c>
      <c r="D20" s="32"/>
      <c r="E20" s="48"/>
      <c r="F20" s="50">
        <f t="shared" si="1"/>
        <v>0</v>
      </c>
    </row>
    <row r="21" spans="1:6" ht="31.5" x14ac:dyDescent="0.25">
      <c r="A21" s="64">
        <v>9</v>
      </c>
      <c r="B21" s="32" t="s">
        <v>124</v>
      </c>
      <c r="C21" s="32" t="s">
        <v>6</v>
      </c>
      <c r="D21" s="32"/>
      <c r="E21" s="48"/>
      <c r="F21" s="50">
        <f t="shared" si="1"/>
        <v>0</v>
      </c>
    </row>
    <row r="22" spans="1:6" x14ac:dyDescent="0.25">
      <c r="A22" s="64"/>
      <c r="B22" s="47" t="s">
        <v>91</v>
      </c>
      <c r="C22" s="32"/>
      <c r="D22" s="32"/>
      <c r="E22" s="48"/>
      <c r="F22" s="50">
        <f t="shared" si="1"/>
        <v>0</v>
      </c>
    </row>
    <row r="23" spans="1:6" x14ac:dyDescent="0.25">
      <c r="A23" s="64">
        <v>10</v>
      </c>
      <c r="B23" s="32" t="s">
        <v>87</v>
      </c>
      <c r="C23" s="32" t="s">
        <v>6</v>
      </c>
      <c r="D23" s="32"/>
      <c r="E23" s="48"/>
      <c r="F23" s="50">
        <f t="shared" si="1"/>
        <v>0</v>
      </c>
    </row>
    <row r="24" spans="1:6" x14ac:dyDescent="0.25">
      <c r="A24" s="64"/>
      <c r="B24" s="47" t="s">
        <v>90</v>
      </c>
      <c r="C24" s="32"/>
      <c r="D24" s="32"/>
      <c r="E24" s="48"/>
      <c r="F24" s="50">
        <f t="shared" si="1"/>
        <v>0</v>
      </c>
    </row>
    <row r="25" spans="1:6" ht="31.5" x14ac:dyDescent="0.25">
      <c r="A25" s="64">
        <v>11</v>
      </c>
      <c r="B25" s="32" t="s">
        <v>88</v>
      </c>
      <c r="C25" s="32" t="s">
        <v>67</v>
      </c>
      <c r="D25" s="32"/>
      <c r="E25" s="48"/>
      <c r="F25" s="50">
        <f t="shared" si="1"/>
        <v>0</v>
      </c>
    </row>
    <row r="26" spans="1:6" ht="31.5" x14ac:dyDescent="0.25">
      <c r="A26" s="64">
        <v>12</v>
      </c>
      <c r="B26" s="32" t="s">
        <v>89</v>
      </c>
      <c r="C26" s="32" t="s">
        <v>67</v>
      </c>
      <c r="D26" s="32"/>
      <c r="E26" s="48"/>
      <c r="F26" s="50">
        <f t="shared" si="1"/>
        <v>0</v>
      </c>
    </row>
    <row r="27" spans="1:6" x14ac:dyDescent="0.25">
      <c r="A27" s="47"/>
      <c r="B27" s="47" t="s">
        <v>61</v>
      </c>
      <c r="C27" s="32"/>
      <c r="D27" s="32"/>
      <c r="E27" s="48"/>
      <c r="F27" s="50">
        <f t="shared" si="1"/>
        <v>0</v>
      </c>
    </row>
    <row r="28" spans="1:6" x14ac:dyDescent="0.25">
      <c r="A28" s="47">
        <v>13</v>
      </c>
      <c r="B28" s="32" t="s">
        <v>93</v>
      </c>
      <c r="C28" s="32" t="s">
        <v>67</v>
      </c>
      <c r="D28" s="32"/>
      <c r="E28" s="48"/>
      <c r="F28" s="50">
        <f t="shared" si="1"/>
        <v>0</v>
      </c>
    </row>
    <row r="29" spans="1:6" ht="31.5" x14ac:dyDescent="0.25">
      <c r="A29" s="64">
        <v>14</v>
      </c>
      <c r="B29" s="32" t="s">
        <v>83</v>
      </c>
      <c r="C29" s="32" t="s">
        <v>67</v>
      </c>
      <c r="D29" s="32"/>
      <c r="E29" s="48"/>
      <c r="F29" s="50">
        <f t="shared" si="1"/>
        <v>0</v>
      </c>
    </row>
    <row r="30" spans="1:6" x14ac:dyDescent="0.25">
      <c r="A30" s="64">
        <v>15</v>
      </c>
      <c r="B30" s="32" t="s">
        <v>85</v>
      </c>
      <c r="C30" s="32" t="s">
        <v>86</v>
      </c>
      <c r="D30" s="32"/>
      <c r="E30" s="48"/>
      <c r="F30" s="50">
        <f t="shared" si="1"/>
        <v>0</v>
      </c>
    </row>
    <row r="31" spans="1:6" ht="31.5" x14ac:dyDescent="0.25">
      <c r="A31" s="100"/>
      <c r="B31" s="32" t="s">
        <v>131</v>
      </c>
      <c r="C31" s="32" t="s">
        <v>48</v>
      </c>
      <c r="D31" s="32"/>
      <c r="E31" s="48"/>
      <c r="F31" s="50">
        <f t="shared" si="1"/>
        <v>0</v>
      </c>
    </row>
    <row r="32" spans="1:6" x14ac:dyDescent="0.25">
      <c r="A32" s="47"/>
      <c r="B32" s="47" t="s">
        <v>134</v>
      </c>
      <c r="C32" s="32"/>
      <c r="D32" s="32"/>
      <c r="E32" s="48"/>
      <c r="F32" s="50">
        <f t="shared" si="1"/>
        <v>0</v>
      </c>
    </row>
    <row r="33" spans="1:6" ht="31.5" x14ac:dyDescent="0.25">
      <c r="A33" s="100">
        <v>16</v>
      </c>
      <c r="B33" s="26" t="s">
        <v>135</v>
      </c>
      <c r="C33" s="32" t="s">
        <v>6</v>
      </c>
      <c r="D33" s="32"/>
      <c r="E33" s="71"/>
      <c r="F33" s="50">
        <f t="shared" si="1"/>
        <v>0</v>
      </c>
    </row>
    <row r="34" spans="1:6" ht="31.5" x14ac:dyDescent="0.25">
      <c r="A34" s="100">
        <v>17</v>
      </c>
      <c r="B34" s="32" t="s">
        <v>77</v>
      </c>
      <c r="C34" s="32" t="s">
        <v>6</v>
      </c>
      <c r="D34" s="32"/>
      <c r="E34" s="71"/>
      <c r="F34" s="50">
        <f t="shared" si="1"/>
        <v>0</v>
      </c>
    </row>
    <row r="35" spans="1:6" x14ac:dyDescent="0.25">
      <c r="A35" s="100"/>
      <c r="B35" s="47"/>
      <c r="C35" s="32"/>
      <c r="D35" s="32"/>
      <c r="E35" s="71"/>
      <c r="F35" s="50"/>
    </row>
    <row r="36" spans="1:6" x14ac:dyDescent="0.25">
      <c r="A36" s="53"/>
      <c r="B36" s="53" t="s">
        <v>63</v>
      </c>
      <c r="C36" s="54"/>
      <c r="D36" s="54"/>
      <c r="E36" s="55"/>
      <c r="F36" s="56">
        <f>+SUM(F8:F34)</f>
        <v>0</v>
      </c>
    </row>
    <row r="37" spans="1:6" x14ac:dyDescent="0.25">
      <c r="A37" s="65"/>
      <c r="B37" s="58" t="s">
        <v>160</v>
      </c>
      <c r="C37" s="57"/>
      <c r="D37" s="57"/>
      <c r="E37" s="59"/>
      <c r="F37" s="60">
        <f>+F36*18%</f>
        <v>0</v>
      </c>
    </row>
    <row r="38" spans="1:6" ht="16.5" thickBot="1" x14ac:dyDescent="0.3">
      <c r="A38" s="62"/>
      <c r="B38" s="62" t="s">
        <v>64</v>
      </c>
      <c r="C38" s="61"/>
      <c r="D38" s="61"/>
      <c r="E38" s="63"/>
      <c r="F38" s="82">
        <f>SUM(F36:F37)</f>
        <v>0</v>
      </c>
    </row>
  </sheetData>
  <mergeCells count="1">
    <mergeCell ref="A6:F6"/>
  </mergeCells>
  <pageMargins left="0.7" right="0.7" top="0.75" bottom="0.75" header="0.3" footer="0.3"/>
  <pageSetup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6809-876D-49E2-AA34-C8A5E2155893}">
  <dimension ref="A1:I20"/>
  <sheetViews>
    <sheetView view="pageBreakPreview" zoomScaleNormal="100" zoomScaleSheetLayoutView="100" workbookViewId="0">
      <selection sqref="A1:XFD1048576"/>
    </sheetView>
  </sheetViews>
  <sheetFormatPr defaultRowHeight="15.75" x14ac:dyDescent="0.25"/>
  <cols>
    <col min="1" max="1" width="7.140625" style="28" customWidth="1"/>
    <col min="2" max="2" width="52.140625" style="29" customWidth="1"/>
    <col min="3" max="4" width="9.140625" style="29"/>
    <col min="5" max="5" width="18.7109375" style="31" customWidth="1"/>
    <col min="6" max="6" width="16.140625" style="29" customWidth="1"/>
    <col min="7" max="7" width="11" style="29" bestFit="1" customWidth="1"/>
    <col min="8" max="8" width="16.85546875" style="29" customWidth="1"/>
    <col min="9" max="9" width="10" style="29" bestFit="1" customWidth="1"/>
    <col min="10" max="16384" width="9.140625" style="29"/>
  </cols>
  <sheetData>
    <row r="1" spans="1:9" x14ac:dyDescent="0.25">
      <c r="A1" s="27" t="str">
        <f>'EXTERNAL KITCHEN'!A1</f>
        <v>Adress ( detailed)</v>
      </c>
      <c r="C1" s="30"/>
      <c r="F1" s="28" t="str">
        <f>'EXTERNAL KITCHEN'!F1</f>
        <v>Date:</v>
      </c>
    </row>
    <row r="2" spans="1:9" x14ac:dyDescent="0.25">
      <c r="A2" s="27">
        <f>'EXTERNAL KITCHEN'!A2</f>
        <v>0</v>
      </c>
      <c r="C2" s="30"/>
    </row>
    <row r="3" spans="1:9" x14ac:dyDescent="0.25">
      <c r="A3" s="27">
        <f>'EXTERNAL KITCHEN'!A3</f>
        <v>0</v>
      </c>
      <c r="C3" s="30"/>
    </row>
    <row r="4" spans="1:9" x14ac:dyDescent="0.25">
      <c r="A4" s="27">
        <f>'EXTERNAL KITCHEN'!A4</f>
        <v>0</v>
      </c>
      <c r="C4" s="30"/>
    </row>
    <row r="5" spans="1:9" s="34" customFormat="1" ht="16.5" thickBot="1" x14ac:dyDescent="0.3">
      <c r="A5" s="37"/>
      <c r="C5" s="35"/>
      <c r="E5" s="36"/>
    </row>
    <row r="6" spans="1:9" s="34" customFormat="1" x14ac:dyDescent="0.25">
      <c r="A6" s="38" t="s">
        <v>142</v>
      </c>
      <c r="B6" s="39"/>
      <c r="C6" s="39"/>
      <c r="D6" s="39"/>
      <c r="E6" s="39"/>
      <c r="F6" s="40"/>
    </row>
    <row r="7" spans="1:9" s="34" customFormat="1" ht="47.25" x14ac:dyDescent="0.25">
      <c r="A7" s="41" t="s">
        <v>1</v>
      </c>
      <c r="B7" s="42" t="s">
        <v>0</v>
      </c>
      <c r="C7" s="43" t="s">
        <v>2</v>
      </c>
      <c r="D7" s="44" t="s">
        <v>3</v>
      </c>
      <c r="E7" s="45" t="s">
        <v>4</v>
      </c>
      <c r="F7" s="46" t="s">
        <v>5</v>
      </c>
    </row>
    <row r="8" spans="1:9" s="34" customFormat="1" x14ac:dyDescent="0.25">
      <c r="A8" s="64"/>
      <c r="B8" s="47" t="s">
        <v>68</v>
      </c>
      <c r="C8" s="32"/>
      <c r="D8" s="32"/>
      <c r="E8" s="48"/>
      <c r="F8" s="49"/>
    </row>
    <row r="9" spans="1:9" s="34" customFormat="1" ht="31.5" x14ac:dyDescent="0.25">
      <c r="A9" s="64">
        <v>1</v>
      </c>
      <c r="B9" s="32" t="s">
        <v>141</v>
      </c>
      <c r="C9" s="72" t="s">
        <v>6</v>
      </c>
      <c r="D9" s="80"/>
      <c r="E9" s="48"/>
      <c r="F9" s="50">
        <f>+D9*E9</f>
        <v>0</v>
      </c>
    </row>
    <row r="10" spans="1:9" s="34" customFormat="1" ht="31.5" x14ac:dyDescent="0.25">
      <c r="A10" s="100"/>
      <c r="B10" s="73" t="s">
        <v>136</v>
      </c>
      <c r="C10" s="74"/>
      <c r="D10" s="75"/>
      <c r="E10" s="76"/>
      <c r="F10" s="50"/>
    </row>
    <row r="11" spans="1:9" s="34" customFormat="1" x14ac:dyDescent="0.25">
      <c r="A11" s="100">
        <v>2</v>
      </c>
      <c r="B11" s="77" t="s">
        <v>137</v>
      </c>
      <c r="C11" s="72" t="s">
        <v>6</v>
      </c>
      <c r="D11" s="78"/>
      <c r="E11" s="79"/>
      <c r="F11" s="50">
        <f t="shared" ref="F11:F16" si="0">+D11*E11</f>
        <v>0</v>
      </c>
    </row>
    <row r="12" spans="1:9" s="34" customFormat="1" ht="70.5" customHeight="1" x14ac:dyDescent="0.25">
      <c r="A12" s="100">
        <v>3</v>
      </c>
      <c r="B12" s="77" t="s">
        <v>138</v>
      </c>
      <c r="C12" s="72" t="s">
        <v>6</v>
      </c>
      <c r="D12" s="78"/>
      <c r="E12" s="79"/>
      <c r="F12" s="50">
        <f t="shared" si="0"/>
        <v>0</v>
      </c>
    </row>
    <row r="13" spans="1:9" s="34" customFormat="1" ht="47.25" x14ac:dyDescent="0.25">
      <c r="A13" s="100">
        <v>4</v>
      </c>
      <c r="B13" s="77" t="s">
        <v>139</v>
      </c>
      <c r="C13" s="72" t="s">
        <v>65</v>
      </c>
      <c r="D13" s="78"/>
      <c r="E13" s="79"/>
      <c r="F13" s="50">
        <f t="shared" si="0"/>
        <v>0</v>
      </c>
    </row>
    <row r="14" spans="1:9" s="34" customFormat="1" x14ac:dyDescent="0.25">
      <c r="A14" s="100">
        <v>5</v>
      </c>
      <c r="B14" s="77" t="s">
        <v>140</v>
      </c>
      <c r="C14" s="72" t="s">
        <v>6</v>
      </c>
      <c r="D14" s="78"/>
      <c r="E14" s="79"/>
      <c r="F14" s="50">
        <f t="shared" si="0"/>
        <v>0</v>
      </c>
      <c r="G14" s="36"/>
      <c r="I14" s="36"/>
    </row>
    <row r="15" spans="1:9" s="34" customFormat="1" ht="31.5" x14ac:dyDescent="0.25">
      <c r="A15" s="100">
        <v>6</v>
      </c>
      <c r="B15" s="77" t="s">
        <v>155</v>
      </c>
      <c r="C15" s="72" t="s">
        <v>6</v>
      </c>
      <c r="D15" s="78"/>
      <c r="E15" s="79"/>
      <c r="F15" s="50">
        <f t="shared" si="0"/>
        <v>0</v>
      </c>
      <c r="H15" s="36"/>
      <c r="I15" s="36"/>
    </row>
    <row r="16" spans="1:9" s="34" customFormat="1" x14ac:dyDescent="0.25">
      <c r="A16" s="100">
        <v>7</v>
      </c>
      <c r="B16" s="77" t="s">
        <v>125</v>
      </c>
      <c r="C16" s="72" t="s">
        <v>65</v>
      </c>
      <c r="D16" s="79"/>
      <c r="E16" s="79"/>
      <c r="F16" s="79">
        <f t="shared" si="0"/>
        <v>0</v>
      </c>
    </row>
    <row r="17" spans="1:6" s="34" customFormat="1" x14ac:dyDescent="0.25">
      <c r="A17" s="53"/>
      <c r="B17" s="53" t="s">
        <v>63</v>
      </c>
      <c r="C17" s="54"/>
      <c r="D17" s="54"/>
      <c r="E17" s="55"/>
      <c r="F17" s="56">
        <f>+SUM(F8:F16)</f>
        <v>0</v>
      </c>
    </row>
    <row r="18" spans="1:6" s="34" customFormat="1" x14ac:dyDescent="0.25">
      <c r="A18" s="65"/>
      <c r="B18" s="58" t="s">
        <v>160</v>
      </c>
      <c r="C18" s="57"/>
      <c r="D18" s="57"/>
      <c r="E18" s="59"/>
      <c r="F18" s="60">
        <f>+F17*18%</f>
        <v>0</v>
      </c>
    </row>
    <row r="19" spans="1:6" s="34" customFormat="1" ht="16.5" thickBot="1" x14ac:dyDescent="0.3">
      <c r="A19" s="62"/>
      <c r="B19" s="62" t="s">
        <v>64</v>
      </c>
      <c r="C19" s="61"/>
      <c r="D19" s="61"/>
      <c r="E19" s="63"/>
      <c r="F19" s="99">
        <f>SUM(F17:F18)</f>
        <v>0</v>
      </c>
    </row>
    <row r="20" spans="1:6" s="34" customFormat="1" x14ac:dyDescent="0.25">
      <c r="A20" s="37"/>
      <c r="E20" s="36"/>
    </row>
  </sheetData>
  <mergeCells count="1">
    <mergeCell ref="A6:F6"/>
  </mergeCells>
  <pageMargins left="0.7" right="0.7" top="0.75" bottom="0.75" header="0.3" footer="0.3"/>
  <pageSetup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F0411-1C24-4D39-93CB-A52F45380124}">
  <dimension ref="A1:E23"/>
  <sheetViews>
    <sheetView tabSelected="1" view="pageBreakPreview" zoomScaleNormal="100" zoomScaleSheetLayoutView="100" workbookViewId="0">
      <selection activeCell="I23" sqref="I23"/>
    </sheetView>
  </sheetViews>
  <sheetFormatPr defaultRowHeight="15.75" x14ac:dyDescent="0.25"/>
  <cols>
    <col min="1" max="1" width="7.7109375" style="28" customWidth="1"/>
    <col min="2" max="2" width="58.42578125" style="29" customWidth="1"/>
    <col min="3" max="3" width="22" style="31" customWidth="1"/>
    <col min="4" max="16384" width="9.140625" style="29"/>
  </cols>
  <sheetData>
    <row r="1" spans="1:5" x14ac:dyDescent="0.25">
      <c r="A1" s="27" t="str">
        <f>'EXTERNAL KITCHEN'!A1</f>
        <v>Adress ( detailed)</v>
      </c>
      <c r="C1" s="28" t="str">
        <f>'EXTERNAL KITCHEN'!F1</f>
        <v>Date:</v>
      </c>
      <c r="E1" s="31"/>
    </row>
    <row r="2" spans="1:5" x14ac:dyDescent="0.25">
      <c r="A2" s="27">
        <f>'EXTERNAL KITCHEN'!A2</f>
        <v>0</v>
      </c>
      <c r="C2" s="101"/>
      <c r="E2" s="31"/>
    </row>
    <row r="3" spans="1:5" x14ac:dyDescent="0.25">
      <c r="A3" s="27">
        <f>'EXTERNAL KITCHEN'!A3</f>
        <v>0</v>
      </c>
      <c r="C3" s="101"/>
      <c r="E3" s="31"/>
    </row>
    <row r="4" spans="1:5" x14ac:dyDescent="0.25">
      <c r="A4" s="27">
        <f>'EXTERNAL KITCHEN'!A4</f>
        <v>0</v>
      </c>
      <c r="C4" s="101"/>
      <c r="E4" s="31"/>
    </row>
    <row r="5" spans="1:5" x14ac:dyDescent="0.25">
      <c r="A5" s="27">
        <f>'EXTERNAL KITCHEN'!A5</f>
        <v>0</v>
      </c>
    </row>
    <row r="6" spans="1:5" s="34" customFormat="1" ht="31.5" x14ac:dyDescent="0.25">
      <c r="A6" s="37"/>
      <c r="B6" s="102" t="s">
        <v>158</v>
      </c>
      <c r="C6" s="36"/>
    </row>
    <row r="7" spans="1:5" s="34" customFormat="1" x14ac:dyDescent="0.25">
      <c r="A7" s="37"/>
      <c r="C7" s="36"/>
    </row>
    <row r="8" spans="1:5" s="34" customFormat="1" ht="31.5" x14ac:dyDescent="0.25">
      <c r="A8" s="69" t="s">
        <v>1</v>
      </c>
      <c r="B8" s="42" t="s">
        <v>0</v>
      </c>
      <c r="C8" s="81" t="s">
        <v>127</v>
      </c>
    </row>
    <row r="9" spans="1:5" s="34" customFormat="1" x14ac:dyDescent="0.25">
      <c r="A9" s="47"/>
      <c r="B9" s="32"/>
      <c r="C9" s="48"/>
    </row>
    <row r="10" spans="1:5" s="34" customFormat="1" x14ac:dyDescent="0.25">
      <c r="A10" s="47">
        <v>2</v>
      </c>
      <c r="B10" s="32" t="s">
        <v>95</v>
      </c>
      <c r="C10" s="48">
        <f>+'MAIN HOUSE RENOVATION'!F21</f>
        <v>0</v>
      </c>
    </row>
    <row r="11" spans="1:5" s="34" customFormat="1" x14ac:dyDescent="0.25">
      <c r="A11" s="47">
        <v>3</v>
      </c>
      <c r="B11" s="32" t="s">
        <v>107</v>
      </c>
      <c r="C11" s="48">
        <f>+'MAIN HOUSE RENOVATION'!F35</f>
        <v>0</v>
      </c>
    </row>
    <row r="12" spans="1:5" s="34" customFormat="1" x14ac:dyDescent="0.25">
      <c r="A12" s="47">
        <v>4</v>
      </c>
      <c r="B12" s="32" t="s">
        <v>108</v>
      </c>
      <c r="C12" s="48">
        <f>+'MAIN HOUSE RENOVATION'!F53</f>
        <v>0</v>
      </c>
    </row>
    <row r="13" spans="1:5" s="34" customFormat="1" x14ac:dyDescent="0.25">
      <c r="A13" s="47">
        <v>5</v>
      </c>
      <c r="B13" s="32" t="s">
        <v>147</v>
      </c>
      <c r="C13" s="48">
        <f>+'MAIN HOUSE RENOVATION'!F57</f>
        <v>0</v>
      </c>
    </row>
    <row r="14" spans="1:5" s="34" customFormat="1" x14ac:dyDescent="0.25">
      <c r="A14" s="47">
        <v>6</v>
      </c>
      <c r="B14" s="32" t="s">
        <v>150</v>
      </c>
      <c r="C14" s="48">
        <f>+'MAIN HOUSE RENOVATION'!F60</f>
        <v>0</v>
      </c>
    </row>
    <row r="15" spans="1:5" s="34" customFormat="1" x14ac:dyDescent="0.25">
      <c r="A15" s="47">
        <v>7</v>
      </c>
      <c r="B15" s="32" t="s">
        <v>132</v>
      </c>
      <c r="C15" s="48">
        <f>+'GATE HOUSE+metallic gate '!F36</f>
        <v>0</v>
      </c>
    </row>
    <row r="16" spans="1:5" s="34" customFormat="1" x14ac:dyDescent="0.25">
      <c r="A16" s="47">
        <v>8</v>
      </c>
      <c r="B16" s="32" t="s">
        <v>128</v>
      </c>
      <c r="C16" s="48">
        <f>+'EXTERNAL KITCHEN'!F37</f>
        <v>0</v>
      </c>
    </row>
    <row r="17" spans="1:3" s="34" customFormat="1" x14ac:dyDescent="0.25">
      <c r="A17" s="47">
        <v>9</v>
      </c>
      <c r="B17" s="32" t="s">
        <v>133</v>
      </c>
      <c r="C17" s="48">
        <f>+Parking!F17</f>
        <v>0</v>
      </c>
    </row>
    <row r="18" spans="1:3" s="34" customFormat="1" x14ac:dyDescent="0.25">
      <c r="A18" s="47">
        <v>10</v>
      </c>
      <c r="B18" s="32" t="s">
        <v>152</v>
      </c>
      <c r="C18" s="48">
        <f>+'MAIN HOUSE RENOVATION'!F62</f>
        <v>0</v>
      </c>
    </row>
    <row r="19" spans="1:3" s="34" customFormat="1" ht="31.5" x14ac:dyDescent="0.25">
      <c r="A19" s="47">
        <v>11</v>
      </c>
      <c r="B19" s="32" t="s">
        <v>153</v>
      </c>
      <c r="C19" s="48">
        <f>+'MAIN HOUSE RENOVATION'!F63</f>
        <v>0</v>
      </c>
    </row>
    <row r="20" spans="1:3" s="34" customFormat="1" x14ac:dyDescent="0.25">
      <c r="A20" s="103"/>
      <c r="B20" s="103" t="s">
        <v>129</v>
      </c>
      <c r="C20" s="104">
        <f>SUM(C10:C19)</f>
        <v>0</v>
      </c>
    </row>
    <row r="21" spans="1:3" s="34" customFormat="1" x14ac:dyDescent="0.25">
      <c r="A21" s="65"/>
      <c r="B21" s="58" t="s">
        <v>160</v>
      </c>
      <c r="C21" s="105">
        <f>+C20*18%</f>
        <v>0</v>
      </c>
    </row>
    <row r="22" spans="1:3" s="34" customFormat="1" x14ac:dyDescent="0.25">
      <c r="A22" s="106"/>
      <c r="B22" s="106" t="s">
        <v>64</v>
      </c>
      <c r="C22" s="99">
        <f>SUM(C20:C21)</f>
        <v>0</v>
      </c>
    </row>
    <row r="23" spans="1:3" s="34" customFormat="1" x14ac:dyDescent="0.25">
      <c r="A23" s="37"/>
      <c r="C23" s="36"/>
    </row>
  </sheetData>
  <pageMargins left="0.7" right="0.7" top="0.75" bottom="0.75" header="0.3" footer="0.3"/>
  <pageSetup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1966-544D-4599-A2E6-B86AD9241B1F}">
  <dimension ref="A2:K31"/>
  <sheetViews>
    <sheetView workbookViewId="0">
      <selection activeCell="E19" sqref="E19"/>
    </sheetView>
  </sheetViews>
  <sheetFormatPr defaultRowHeight="15" x14ac:dyDescent="0.25"/>
  <cols>
    <col min="1" max="1" width="11.7109375" style="1" customWidth="1"/>
    <col min="2" max="2" width="35.42578125" style="1" customWidth="1"/>
    <col min="3" max="3" width="19.5703125" style="1" customWidth="1"/>
    <col min="4" max="6" width="9.140625" style="1"/>
    <col min="7" max="7" width="11.5703125" style="1" customWidth="1"/>
    <col min="8" max="8" width="27.5703125" style="1" customWidth="1"/>
    <col min="9" max="9" width="13.7109375" style="1" customWidth="1"/>
    <col min="10" max="11" width="9.140625" style="1"/>
    <col min="12" max="12" width="11.5703125" style="1" customWidth="1"/>
    <col min="13" max="13" width="26.85546875" style="1" customWidth="1"/>
    <col min="14" max="14" width="19.140625" style="1" customWidth="1"/>
    <col min="15" max="16384" width="9.140625" style="1"/>
  </cols>
  <sheetData>
    <row r="2" spans="1:11" ht="15.75" thickBot="1" x14ac:dyDescent="0.3"/>
    <row r="3" spans="1:11" ht="15.75" thickBot="1" x14ac:dyDescent="0.3">
      <c r="A3" s="18" t="s">
        <v>9</v>
      </c>
      <c r="B3" s="18"/>
      <c r="C3" s="18"/>
      <c r="D3" s="18"/>
      <c r="G3" s="18" t="s">
        <v>13</v>
      </c>
      <c r="H3" s="18"/>
      <c r="I3" s="18"/>
      <c r="J3" s="18"/>
    </row>
    <row r="4" spans="1:11" x14ac:dyDescent="0.25">
      <c r="A4" s="6" t="s">
        <v>11</v>
      </c>
      <c r="B4" s="6" t="s">
        <v>0</v>
      </c>
      <c r="C4" s="6" t="s">
        <v>10</v>
      </c>
      <c r="D4" s="6" t="s">
        <v>3</v>
      </c>
      <c r="G4" s="6" t="s">
        <v>11</v>
      </c>
      <c r="H4" s="6" t="s">
        <v>0</v>
      </c>
      <c r="I4" s="6" t="s">
        <v>10</v>
      </c>
      <c r="J4" s="6" t="s">
        <v>3</v>
      </c>
    </row>
    <row r="5" spans="1:11" x14ac:dyDescent="0.25">
      <c r="A5" s="4"/>
      <c r="B5" s="4"/>
      <c r="C5" s="4"/>
      <c r="D5" s="4"/>
      <c r="G5" s="4"/>
      <c r="H5" s="4"/>
      <c r="I5" s="4"/>
      <c r="J5" s="4"/>
    </row>
    <row r="6" spans="1:11" x14ac:dyDescent="0.25">
      <c r="A6" s="4">
        <v>1</v>
      </c>
      <c r="B6" s="4" t="s">
        <v>20</v>
      </c>
      <c r="C6" s="4" t="s">
        <v>12</v>
      </c>
      <c r="D6" s="4">
        <v>1</v>
      </c>
      <c r="E6" s="1">
        <f>+D6*1.2*1.2</f>
        <v>1.44</v>
      </c>
      <c r="G6" s="4">
        <v>1</v>
      </c>
      <c r="H6" s="4" t="s">
        <v>15</v>
      </c>
      <c r="I6" s="4" t="s">
        <v>16</v>
      </c>
      <c r="J6" s="4">
        <v>1</v>
      </c>
      <c r="K6" s="1">
        <f>+J6*1*2.06</f>
        <v>2.06</v>
      </c>
    </row>
    <row r="7" spans="1:11" x14ac:dyDescent="0.25">
      <c r="A7" s="4">
        <v>2</v>
      </c>
      <c r="B7" s="4" t="s">
        <v>24</v>
      </c>
      <c r="C7" s="4" t="s">
        <v>19</v>
      </c>
      <c r="D7" s="4">
        <v>1</v>
      </c>
      <c r="E7" s="1">
        <f>+D7*1*0.95</f>
        <v>0.95</v>
      </c>
      <c r="G7" s="4">
        <v>2</v>
      </c>
      <c r="H7" s="4" t="s">
        <v>15</v>
      </c>
      <c r="I7" s="4" t="s">
        <v>16</v>
      </c>
      <c r="J7" s="4">
        <v>1</v>
      </c>
      <c r="K7" s="1">
        <f t="shared" ref="K7" si="0">+J7*1*2.06</f>
        <v>2.06</v>
      </c>
    </row>
    <row r="8" spans="1:11" x14ac:dyDescent="0.25">
      <c r="A8" s="4">
        <v>3</v>
      </c>
      <c r="B8" s="4" t="s">
        <v>20</v>
      </c>
      <c r="C8" s="4" t="s">
        <v>21</v>
      </c>
      <c r="D8" s="4">
        <v>1</v>
      </c>
      <c r="E8" s="1">
        <f>+D8*1.3*1.2</f>
        <v>1.56</v>
      </c>
      <c r="G8" s="4">
        <v>3</v>
      </c>
      <c r="H8" s="4" t="s">
        <v>15</v>
      </c>
      <c r="I8" s="4" t="s">
        <v>35</v>
      </c>
      <c r="J8" s="4">
        <v>1</v>
      </c>
      <c r="K8" s="1">
        <f>+J8*0.85*2.1</f>
        <v>1.7849999999999999</v>
      </c>
    </row>
    <row r="9" spans="1:11" x14ac:dyDescent="0.25">
      <c r="A9" s="4">
        <v>4</v>
      </c>
      <c r="B9" s="4" t="s">
        <v>20</v>
      </c>
      <c r="C9" s="4" t="s">
        <v>22</v>
      </c>
      <c r="D9" s="4">
        <v>1</v>
      </c>
      <c r="E9" s="1">
        <f>+D9*1.97*1.58</f>
        <v>3.1126</v>
      </c>
      <c r="G9" s="4">
        <v>4</v>
      </c>
      <c r="H9" s="4" t="s">
        <v>15</v>
      </c>
      <c r="I9" s="4" t="s">
        <v>36</v>
      </c>
      <c r="J9" s="4">
        <v>1</v>
      </c>
      <c r="K9" s="1">
        <f>+J9*0.7*2.1</f>
        <v>1.47</v>
      </c>
    </row>
    <row r="10" spans="1:11" x14ac:dyDescent="0.25">
      <c r="A10" s="4">
        <v>5</v>
      </c>
      <c r="B10" s="4" t="s">
        <v>20</v>
      </c>
      <c r="C10" s="4" t="s">
        <v>23</v>
      </c>
      <c r="D10" s="4">
        <v>2</v>
      </c>
      <c r="E10" s="1">
        <f>+D10*0.7*0.6</f>
        <v>0.84</v>
      </c>
      <c r="G10" s="4">
        <v>5</v>
      </c>
      <c r="H10" s="4" t="s">
        <v>15</v>
      </c>
      <c r="I10" s="4" t="s">
        <v>37</v>
      </c>
      <c r="J10" s="4">
        <v>1</v>
      </c>
      <c r="K10" s="1">
        <f>+J10*0.9*2.1</f>
        <v>1.8900000000000001</v>
      </c>
    </row>
    <row r="11" spans="1:11" x14ac:dyDescent="0.25">
      <c r="A11" s="4">
        <v>6</v>
      </c>
      <c r="B11" s="4" t="s">
        <v>20</v>
      </c>
      <c r="C11" s="4" t="s">
        <v>25</v>
      </c>
      <c r="D11" s="4">
        <v>1</v>
      </c>
      <c r="E11" s="1">
        <f>+D11*1.5*0.95</f>
        <v>1.4249999999999998</v>
      </c>
      <c r="G11" s="4">
        <v>6</v>
      </c>
      <c r="H11" s="4" t="s">
        <v>15</v>
      </c>
      <c r="I11" s="4" t="s">
        <v>37</v>
      </c>
      <c r="J11" s="4">
        <v>1</v>
      </c>
      <c r="K11" s="1">
        <f>+J11*0.9*2.1</f>
        <v>1.8900000000000001</v>
      </c>
    </row>
    <row r="12" spans="1:11" x14ac:dyDescent="0.25">
      <c r="A12" s="4">
        <v>7</v>
      </c>
      <c r="B12" s="4" t="s">
        <v>20</v>
      </c>
      <c r="C12" s="4" t="s">
        <v>26</v>
      </c>
      <c r="D12" s="4">
        <v>2</v>
      </c>
      <c r="E12" s="1">
        <f>+D12*1*1</f>
        <v>2</v>
      </c>
      <c r="G12" s="4">
        <v>7</v>
      </c>
      <c r="H12" s="4" t="s">
        <v>15</v>
      </c>
      <c r="I12" s="4" t="s">
        <v>38</v>
      </c>
      <c r="J12" s="4">
        <v>1</v>
      </c>
      <c r="K12" s="1">
        <f>+J12*1.6*2.1</f>
        <v>3.3600000000000003</v>
      </c>
    </row>
    <row r="13" spans="1:11" x14ac:dyDescent="0.25">
      <c r="A13" s="4">
        <v>8</v>
      </c>
      <c r="B13" s="4" t="s">
        <v>20</v>
      </c>
      <c r="C13" s="4" t="s">
        <v>27</v>
      </c>
      <c r="D13" s="4">
        <v>1</v>
      </c>
      <c r="E13" s="1">
        <f>+D13*1.45*1</f>
        <v>1.45</v>
      </c>
      <c r="G13" s="4">
        <v>8</v>
      </c>
      <c r="H13" s="4" t="s">
        <v>39</v>
      </c>
      <c r="I13" s="4" t="s">
        <v>40</v>
      </c>
      <c r="J13" s="4">
        <v>1</v>
      </c>
      <c r="K13" s="1">
        <f>+J13*5.9*3.85</f>
        <v>22.715000000000003</v>
      </c>
    </row>
    <row r="14" spans="1:11" x14ac:dyDescent="0.25">
      <c r="A14" s="4">
        <v>9</v>
      </c>
      <c r="B14" s="4" t="s">
        <v>20</v>
      </c>
      <c r="C14" s="4" t="s">
        <v>28</v>
      </c>
      <c r="D14" s="4">
        <v>1</v>
      </c>
      <c r="E14" s="1">
        <f>+D14*1.5*1</f>
        <v>1.5</v>
      </c>
      <c r="G14" s="4">
        <v>9</v>
      </c>
      <c r="H14" s="4" t="s">
        <v>41</v>
      </c>
      <c r="I14" s="4" t="s">
        <v>42</v>
      </c>
      <c r="J14" s="4">
        <v>1</v>
      </c>
      <c r="K14" s="1">
        <f>+J14*5*2.4</f>
        <v>12</v>
      </c>
    </row>
    <row r="15" spans="1:11" ht="15.75" thickBot="1" x14ac:dyDescent="0.3">
      <c r="A15" s="4">
        <v>10</v>
      </c>
      <c r="B15" s="4" t="s">
        <v>20</v>
      </c>
      <c r="C15" s="4" t="s">
        <v>29</v>
      </c>
      <c r="D15" s="4">
        <v>1</v>
      </c>
      <c r="E15" s="1">
        <f>+D15*1.5*1.1</f>
        <v>1.6500000000000001</v>
      </c>
      <c r="G15" s="5"/>
      <c r="H15" s="5"/>
      <c r="I15" s="5"/>
      <c r="J15" s="5"/>
      <c r="K15" s="17">
        <f>SUM(K6:K14)</f>
        <v>49.230000000000004</v>
      </c>
    </row>
    <row r="16" spans="1:11" ht="15.75" thickBot="1" x14ac:dyDescent="0.3">
      <c r="A16" s="4">
        <v>11</v>
      </c>
      <c r="B16" s="4" t="s">
        <v>20</v>
      </c>
      <c r="C16" s="4" t="s">
        <v>30</v>
      </c>
      <c r="D16" s="4">
        <v>1</v>
      </c>
      <c r="E16" s="1">
        <f>+D16*0.65*0.8</f>
        <v>0.52</v>
      </c>
    </row>
    <row r="17" spans="1:10" x14ac:dyDescent="0.25">
      <c r="A17" s="4">
        <v>12</v>
      </c>
      <c r="B17" s="4" t="s">
        <v>20</v>
      </c>
      <c r="C17" s="4" t="s">
        <v>31</v>
      </c>
      <c r="D17" s="4">
        <v>4</v>
      </c>
      <c r="E17" s="1">
        <f>+D17*2*1.6</f>
        <v>12.8</v>
      </c>
      <c r="G17" s="19" t="s">
        <v>14</v>
      </c>
      <c r="H17" s="19"/>
      <c r="I17" s="19"/>
      <c r="J17" s="19"/>
    </row>
    <row r="18" spans="1:10" x14ac:dyDescent="0.25">
      <c r="A18" s="4">
        <v>13</v>
      </c>
      <c r="B18" s="4" t="s">
        <v>20</v>
      </c>
      <c r="C18" s="4" t="s">
        <v>30</v>
      </c>
      <c r="D18" s="4">
        <v>1</v>
      </c>
      <c r="E18" s="1">
        <f>+D18*0.65*0.8</f>
        <v>0.52</v>
      </c>
      <c r="G18" s="3" t="s">
        <v>11</v>
      </c>
      <c r="H18" s="3" t="s">
        <v>0</v>
      </c>
      <c r="I18" s="3" t="s">
        <v>10</v>
      </c>
      <c r="J18" s="3" t="s">
        <v>3</v>
      </c>
    </row>
    <row r="19" spans="1:10" ht="15.75" thickBot="1" x14ac:dyDescent="0.3">
      <c r="A19" s="5"/>
      <c r="B19" s="5"/>
      <c r="C19" s="5"/>
      <c r="D19" s="5"/>
      <c r="E19" s="2">
        <f>SUM(E6:E18)</f>
        <v>29.767600000000002</v>
      </c>
      <c r="G19" s="4"/>
      <c r="H19" s="4"/>
      <c r="I19" s="4"/>
      <c r="J19" s="4"/>
    </row>
    <row r="20" spans="1:10" ht="15.75" thickBot="1" x14ac:dyDescent="0.3">
      <c r="G20" s="4">
        <v>1</v>
      </c>
      <c r="H20" s="4" t="s">
        <v>17</v>
      </c>
      <c r="I20" s="4" t="s">
        <v>18</v>
      </c>
      <c r="J20" s="4">
        <f>0.87*2.27</f>
        <v>1.9749000000000001</v>
      </c>
    </row>
    <row r="21" spans="1:10" x14ac:dyDescent="0.25">
      <c r="A21" s="19" t="s">
        <v>32</v>
      </c>
      <c r="B21" s="19"/>
      <c r="C21" s="19"/>
      <c r="D21" s="19"/>
      <c r="G21" s="4">
        <v>2</v>
      </c>
      <c r="H21" s="4" t="s">
        <v>17</v>
      </c>
      <c r="I21" s="4" t="s">
        <v>37</v>
      </c>
      <c r="J21" s="4">
        <f>(1+1+1+1+1+1+1+1+1)*0.9*2.1</f>
        <v>17.010000000000002</v>
      </c>
    </row>
    <row r="22" spans="1:10" x14ac:dyDescent="0.25">
      <c r="A22" s="3" t="s">
        <v>11</v>
      </c>
      <c r="B22" s="3" t="s">
        <v>0</v>
      </c>
      <c r="C22" s="3" t="s">
        <v>10</v>
      </c>
      <c r="D22" s="3" t="s">
        <v>3</v>
      </c>
      <c r="G22" s="4">
        <v>3</v>
      </c>
      <c r="H22" s="4" t="s">
        <v>17</v>
      </c>
      <c r="I22" s="4" t="s">
        <v>43</v>
      </c>
      <c r="J22" s="4">
        <f>1*2.11</f>
        <v>2.11</v>
      </c>
    </row>
    <row r="23" spans="1:10" x14ac:dyDescent="0.25">
      <c r="A23" s="4"/>
      <c r="B23" s="4"/>
      <c r="C23" s="4"/>
      <c r="D23" s="4"/>
      <c r="G23" s="4">
        <v>4</v>
      </c>
      <c r="H23" s="4" t="s">
        <v>17</v>
      </c>
      <c r="I23" s="4" t="s">
        <v>44</v>
      </c>
      <c r="J23" s="4">
        <f>1.1*2.1</f>
        <v>2.3100000000000005</v>
      </c>
    </row>
    <row r="24" spans="1:10" x14ac:dyDescent="0.25">
      <c r="A24" s="4">
        <v>1</v>
      </c>
      <c r="B24" s="4" t="s">
        <v>33</v>
      </c>
      <c r="C24" s="4" t="s">
        <v>62</v>
      </c>
      <c r="D24" s="4">
        <v>1</v>
      </c>
      <c r="G24" s="4">
        <v>5</v>
      </c>
      <c r="H24" s="4" t="s">
        <v>17</v>
      </c>
      <c r="I24" s="4" t="s">
        <v>45</v>
      </c>
      <c r="J24" s="4">
        <f>0.8*2.1</f>
        <v>1.6800000000000002</v>
      </c>
    </row>
    <row r="25" spans="1:10" x14ac:dyDescent="0.25">
      <c r="A25" s="4">
        <v>2</v>
      </c>
      <c r="B25" s="4" t="s">
        <v>17</v>
      </c>
      <c r="C25" s="4" t="s">
        <v>34</v>
      </c>
      <c r="D25" s="4">
        <v>1</v>
      </c>
      <c r="G25" s="4">
        <v>6</v>
      </c>
      <c r="H25" s="4" t="s">
        <v>46</v>
      </c>
      <c r="I25" s="4" t="s">
        <v>37</v>
      </c>
      <c r="J25" s="4">
        <f>2*0.9*2.1</f>
        <v>3.7800000000000002</v>
      </c>
    </row>
    <row r="26" spans="1:10" ht="15.75" thickBot="1" x14ac:dyDescent="0.3">
      <c r="A26" s="5"/>
      <c r="B26" s="5"/>
      <c r="C26" s="5"/>
      <c r="D26" s="5"/>
      <c r="G26" s="5"/>
      <c r="H26" s="5"/>
      <c r="I26" s="5"/>
      <c r="J26" s="5">
        <f>SUM(J20:J25)</f>
        <v>28.864900000000006</v>
      </c>
    </row>
    <row r="27" spans="1:10" ht="15.75" thickBot="1" x14ac:dyDescent="0.3"/>
    <row r="28" spans="1:10" ht="15.75" thickBot="1" x14ac:dyDescent="0.3">
      <c r="A28" s="20" t="s">
        <v>59</v>
      </c>
      <c r="B28" s="21"/>
      <c r="C28" s="22"/>
      <c r="D28" s="2"/>
    </row>
    <row r="29" spans="1:10" ht="15.75" thickBot="1" x14ac:dyDescent="0.3">
      <c r="A29" s="14" t="s">
        <v>11</v>
      </c>
      <c r="B29" s="9" t="s">
        <v>0</v>
      </c>
      <c r="C29" s="10" t="s">
        <v>3</v>
      </c>
    </row>
    <row r="30" spans="1:10" x14ac:dyDescent="0.25">
      <c r="A30" s="7"/>
      <c r="B30" s="7"/>
      <c r="C30" s="7"/>
    </row>
    <row r="31" spans="1:10" ht="23.25" customHeight="1" thickBot="1" x14ac:dyDescent="0.3">
      <c r="A31" s="5">
        <v>1</v>
      </c>
      <c r="B31" s="15" t="s">
        <v>60</v>
      </c>
      <c r="C31" s="16">
        <f>10.3+2.3+1.8+1.7+2.8+5.8+1.87+2.3+6</f>
        <v>34.870000000000005</v>
      </c>
    </row>
  </sheetData>
  <mergeCells count="5">
    <mergeCell ref="A3:D3"/>
    <mergeCell ref="G3:J3"/>
    <mergeCell ref="G17:J17"/>
    <mergeCell ref="A21:D21"/>
    <mergeCell ref="A28:C28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9F3A6-DAF1-4947-8F81-D4EA4D8C28FA}">
  <dimension ref="A2:C21"/>
  <sheetViews>
    <sheetView workbookViewId="0">
      <selection activeCell="B15" sqref="B15"/>
    </sheetView>
  </sheetViews>
  <sheetFormatPr defaultRowHeight="15" x14ac:dyDescent="0.25"/>
  <cols>
    <col min="2" max="2" width="32" customWidth="1"/>
    <col min="3" max="3" width="19.5703125" customWidth="1"/>
  </cols>
  <sheetData>
    <row r="2" spans="1:3" ht="15.75" thickBot="1" x14ac:dyDescent="0.3"/>
    <row r="3" spans="1:3" ht="15.75" thickBot="1" x14ac:dyDescent="0.3">
      <c r="B3" s="23" t="s">
        <v>47</v>
      </c>
      <c r="C3" s="24"/>
    </row>
    <row r="4" spans="1:3" ht="15.75" thickBot="1" x14ac:dyDescent="0.3">
      <c r="A4" s="8" t="s">
        <v>48</v>
      </c>
      <c r="B4" s="9" t="s">
        <v>8</v>
      </c>
      <c r="C4" s="10" t="s">
        <v>3</v>
      </c>
    </row>
    <row r="5" spans="1:3" x14ac:dyDescent="0.25">
      <c r="A5" s="11"/>
      <c r="B5" s="7"/>
      <c r="C5" s="7"/>
    </row>
    <row r="6" spans="1:3" x14ac:dyDescent="0.25">
      <c r="A6" s="12">
        <v>1</v>
      </c>
      <c r="B6" s="12" t="s">
        <v>49</v>
      </c>
      <c r="C6" s="12">
        <v>7</v>
      </c>
    </row>
    <row r="7" spans="1:3" x14ac:dyDescent="0.25">
      <c r="A7" s="12">
        <v>2</v>
      </c>
      <c r="B7" s="12" t="s">
        <v>50</v>
      </c>
      <c r="C7" s="12">
        <v>6</v>
      </c>
    </row>
    <row r="8" spans="1:3" x14ac:dyDescent="0.25">
      <c r="A8" s="12">
        <v>3</v>
      </c>
      <c r="B8" s="12" t="s">
        <v>51</v>
      </c>
      <c r="C8" s="12">
        <v>6</v>
      </c>
    </row>
    <row r="9" spans="1:3" x14ac:dyDescent="0.25">
      <c r="A9" s="12">
        <v>4</v>
      </c>
      <c r="B9" s="12" t="s">
        <v>52</v>
      </c>
      <c r="C9" s="12">
        <v>7</v>
      </c>
    </row>
    <row r="10" spans="1:3" x14ac:dyDescent="0.25">
      <c r="A10" s="12">
        <v>5</v>
      </c>
      <c r="B10" s="12" t="s">
        <v>53</v>
      </c>
      <c r="C10" s="12">
        <v>1</v>
      </c>
    </row>
    <row r="11" spans="1:3" x14ac:dyDescent="0.25">
      <c r="A11" s="12">
        <v>6</v>
      </c>
      <c r="B11" s="12" t="s">
        <v>54</v>
      </c>
      <c r="C11" s="12">
        <v>1</v>
      </c>
    </row>
    <row r="12" spans="1:3" x14ac:dyDescent="0.25">
      <c r="A12" s="12">
        <v>7</v>
      </c>
      <c r="B12" s="12" t="s">
        <v>55</v>
      </c>
      <c r="C12" s="12">
        <v>6</v>
      </c>
    </row>
    <row r="13" spans="1:3" x14ac:dyDescent="0.25">
      <c r="A13" s="12">
        <v>8</v>
      </c>
      <c r="B13" s="12" t="s">
        <v>56</v>
      </c>
      <c r="C13" s="12">
        <v>1</v>
      </c>
    </row>
    <row r="14" spans="1:3" x14ac:dyDescent="0.25">
      <c r="A14" s="12">
        <v>9</v>
      </c>
      <c r="B14" s="12" t="s">
        <v>57</v>
      </c>
      <c r="C14" s="12">
        <v>12</v>
      </c>
    </row>
    <row r="15" spans="1:3" x14ac:dyDescent="0.25">
      <c r="A15" s="12">
        <v>10</v>
      </c>
      <c r="B15" s="12" t="s">
        <v>58</v>
      </c>
      <c r="C15" s="12">
        <v>1</v>
      </c>
    </row>
    <row r="16" spans="1:3" x14ac:dyDescent="0.25">
      <c r="A16" s="12"/>
      <c r="B16" s="12"/>
      <c r="C16" s="12"/>
    </row>
    <row r="17" spans="1:3" x14ac:dyDescent="0.25">
      <c r="A17" s="12"/>
      <c r="B17" s="12"/>
      <c r="C17" s="12"/>
    </row>
    <row r="18" spans="1:3" x14ac:dyDescent="0.25">
      <c r="A18" s="12"/>
      <c r="B18" s="12"/>
      <c r="C18" s="12"/>
    </row>
    <row r="19" spans="1:3" x14ac:dyDescent="0.25">
      <c r="A19" s="12"/>
      <c r="B19" s="12"/>
      <c r="C19" s="12"/>
    </row>
    <row r="20" spans="1:3" x14ac:dyDescent="0.25">
      <c r="A20" s="12"/>
      <c r="B20" s="12"/>
      <c r="C20" s="12"/>
    </row>
    <row r="21" spans="1:3" ht="15.75" thickBot="1" x14ac:dyDescent="0.3">
      <c r="A21" s="13"/>
      <c r="B21" s="13"/>
      <c r="C21" s="13"/>
    </row>
  </sheetData>
  <mergeCells count="1">
    <mergeCell ref="B3: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D7B676C3727641A69DC7081DB3F08E" ma:contentTypeVersion="10" ma:contentTypeDescription="Create a new document." ma:contentTypeScope="" ma:versionID="0eb1459c3d2da92a64c4c2cb1e5f0718">
  <xsd:schema xmlns:xsd="http://www.w3.org/2001/XMLSchema" xmlns:xs="http://www.w3.org/2001/XMLSchema" xmlns:p="http://schemas.microsoft.com/office/2006/metadata/properties" xmlns:ns2="b8466dd6-4aea-484c-bed4-f515254ff4d3" targetNamespace="http://schemas.microsoft.com/office/2006/metadata/properties" ma:root="true" ma:fieldsID="142d021b4b30b9a305b67e160a006d11" ns2:_="">
    <xsd:import namespace="b8466dd6-4aea-484c-bed4-f515254ff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66dd6-4aea-484c-bed4-f515254ff4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9bb5c14-14f2-4782-b8f7-1b9704cbff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466dd6-4aea-484c-bed4-f515254ff4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2CCC47-936F-4D67-A843-3871A844FCAD}"/>
</file>

<file path=customXml/itemProps2.xml><?xml version="1.0" encoding="utf-8"?>
<ds:datastoreItem xmlns:ds="http://schemas.openxmlformats.org/officeDocument/2006/customXml" ds:itemID="{3275E208-D3BB-4E50-8835-445D5F2D5302}"/>
</file>

<file path=customXml/itemProps3.xml><?xml version="1.0" encoding="utf-8"?>
<ds:datastoreItem xmlns:ds="http://schemas.openxmlformats.org/officeDocument/2006/customXml" ds:itemID="{B30BAD37-E4FF-4942-A311-9192271B93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MAIN HOUSE RENOVATION</vt:lpstr>
      <vt:lpstr>EXTERNAL KITCHEN</vt:lpstr>
      <vt:lpstr>GATE HOUSE+metallic gate </vt:lpstr>
      <vt:lpstr>Parking</vt:lpstr>
      <vt:lpstr>SUMMARY</vt:lpstr>
      <vt:lpstr>OPENINGS+Balustrades</vt:lpstr>
      <vt:lpstr>M&amp;E</vt:lpstr>
      <vt:lpstr>'MAIN HOUSE RENOVATION'!Print_Area</vt:lpstr>
      <vt:lpstr>Parking!Print_Area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Consolee Niyomfura</dc:creator>
  <cp:lastModifiedBy>Thierry Nsanzimihigo</cp:lastModifiedBy>
  <cp:lastPrinted>2023-10-31T13:01:45Z</cp:lastPrinted>
  <dcterms:created xsi:type="dcterms:W3CDTF">2023-10-26T08:09:19Z</dcterms:created>
  <dcterms:modified xsi:type="dcterms:W3CDTF">2026-06-16T10:27:35Z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0x010100C7D7B676C3727641A69DC7081DB3F08E</vt:lpwstr>
  </property>
</Properties>
</file>